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8_{829208DE-737F-42DA-A866-1663482CFF03}" xr6:coauthVersionLast="47" xr6:coauthVersionMax="47" xr10:uidLastSave="{00000000-0000-0000-0000-000000000000}"/>
  <bookViews>
    <workbookView xWindow="-120" yWindow="-120" windowWidth="29040" windowHeight="15720" tabRatio="899" xr2:uid="{6DDA2F41-F925-4E65-92DF-436F704325B8}"/>
  </bookViews>
  <sheets>
    <sheet name="SUMMARY" sheetId="2" r:id="rId1"/>
    <sheet name="METHODOLOGY" sheetId="84" r:id="rId2"/>
    <sheet name="Red List Index" sheetId="3" r:id="rId3"/>
    <sheet name="Material Footprint" sheetId="5" r:id="rId4"/>
    <sheet name="Greenhouse Gas Emissions" sheetId="22" r:id="rId5"/>
    <sheet name="Produced Fixed Assets" sheetId="23" r:id="rId6"/>
    <sheet name="Household Debt" sheetId="25" r:id="rId7"/>
    <sheet name="Net Fin Worth Govts" sheetId="27" r:id="rId8"/>
    <sheet name="Educational Attainment Adults" sheetId="28" r:id="rId9"/>
    <sheet name="Labour Underutilisation Rate" sheetId="29" r:id="rId10"/>
    <sheet name="Premature Mortality" sheetId="30" r:id="rId11"/>
    <sheet name="Labour Underutilis CHECK" sheetId="65" state="hidden" r:id="rId12"/>
    <sheet name="Premature Mortality CHECK" sheetId="66" state="hidden" r:id="rId13"/>
    <sheet name="Trust in Others" sheetId="31" r:id="rId14"/>
    <sheet name="Trust in Government" sheetId="32" r:id="rId15"/>
    <sheet name="Trust in Government CHECK" sheetId="53" state="hidden" r:id="rId16"/>
    <sheet name="Housing Affordability" sheetId="9" r:id="rId17"/>
    <sheet name="Gender Parity in Politics" sheetId="33" r:id="rId18"/>
    <sheet name="Gender Parity in Politics CHECK" sheetId="67" state="hidden" r:id="rId19"/>
    <sheet name="Household Income" sheetId="6" r:id="rId20"/>
    <sheet name="Household Income CHECK" sheetId="68" state="hidden" r:id="rId21"/>
    <sheet name="Household Wealth" sheetId="7" r:id="rId22"/>
    <sheet name="Household Wealth CHECK" sheetId="69" state="hidden" r:id="rId23"/>
    <sheet name="S80S20 Income Inequality" sheetId="8" r:id="rId24"/>
    <sheet name="S80S20 CHECK" sheetId="56" state="hidden" r:id="rId25"/>
    <sheet name="Housing Affordability CHECK" sheetId="70" state="hidden" r:id="rId26"/>
    <sheet name="Overcrowding Rate" sheetId="10" r:id="rId27"/>
    <sheet name="Overcrowding Rate CHECK" sheetId="71" state="hidden" r:id="rId28"/>
    <sheet name="Employment Rate" sheetId="11" r:id="rId29"/>
    <sheet name="Employment Rate CHECK" sheetId="72" state="hidden" r:id="rId30"/>
    <sheet name="Gender Wage Gap" sheetId="12" r:id="rId31"/>
    <sheet name="Gender Pay Gap CHECK" sheetId="73" state="hidden" r:id="rId32"/>
    <sheet name="Long Hours in Paid Work" sheetId="13" r:id="rId33"/>
    <sheet name="Life Expectancy" sheetId="14" r:id="rId34"/>
    <sheet name="Life Expectancy by Education" sheetId="15" r:id="rId35"/>
    <sheet name="Student Skills in Science" sheetId="16" r:id="rId36"/>
    <sheet name="Students with Low Skills" sheetId="17" r:id="rId37"/>
    <sheet name="Access to Green Space" sheetId="18" r:id="rId38"/>
    <sheet name="Exposure to Outdoor Pollution" sheetId="19" r:id="rId39"/>
    <sheet name="Life Satisfaction" sheetId="20" r:id="rId40"/>
    <sheet name="Negative Affect Balance" sheetId="21" r:id="rId41"/>
    <sheet name="Homicides" sheetId="35" r:id="rId42"/>
    <sheet name="Gender Gap in Feeling Safe" sheetId="36" r:id="rId43"/>
    <sheet name="Social Interactions" sheetId="37" r:id="rId44"/>
    <sheet name="Social Support" sheetId="39" r:id="rId45"/>
    <sheet name="Voter Turnout" sheetId="41" r:id="rId46"/>
    <sheet name="Having a Say in Government" sheetId="42" r:id="rId47"/>
    <sheet name="Time Off" sheetId="44" r:id="rId48"/>
    <sheet name="Gender Gap in Hours Worked" sheetId="45" r:id="rId49"/>
  </sheets>
  <definedNames>
    <definedName name="_xlnm._FilterDatabase" localSheetId="46" hidden="1">'Having a Say in Government'!#REF!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42" l="1"/>
  <c r="E12" i="42"/>
  <c r="E13" i="3"/>
  <c r="I29" i="2"/>
  <c r="B12" i="20"/>
  <c r="E12" i="45"/>
  <c r="E14" i="45"/>
  <c r="B12" i="37"/>
  <c r="B12" i="45"/>
  <c r="I37" i="2"/>
  <c r="I38" i="2"/>
  <c r="I33" i="2"/>
  <c r="B12" i="44"/>
  <c r="F11" i="2"/>
  <c r="G11" i="2"/>
  <c r="B11" i="30" l="1"/>
  <c r="E14" i="41" l="1"/>
  <c r="I31" i="2"/>
  <c r="B11" i="21"/>
  <c r="B11" i="19"/>
  <c r="B11" i="16"/>
  <c r="B11" i="13"/>
  <c r="E11" i="12"/>
  <c r="B11" i="8"/>
  <c r="B12" i="35"/>
  <c r="C11" i="17"/>
  <c r="B11" i="17"/>
  <c r="B11" i="14"/>
  <c r="B11" i="12"/>
  <c r="B11" i="11"/>
  <c r="B11" i="9"/>
  <c r="B11" i="32"/>
  <c r="B11" i="29"/>
  <c r="B11" i="28"/>
  <c r="B11" i="27"/>
  <c r="B11" i="25"/>
  <c r="B11" i="23"/>
  <c r="B11" i="22"/>
  <c r="B11" i="5"/>
  <c r="G19" i="2"/>
  <c r="F19" i="2"/>
  <c r="E19" i="2"/>
  <c r="D19" i="2"/>
  <c r="E14" i="44"/>
  <c r="E13" i="39"/>
  <c r="E14" i="37"/>
  <c r="E13" i="36"/>
  <c r="E14" i="35"/>
  <c r="E13" i="21"/>
  <c r="E14" i="20"/>
  <c r="E13" i="19"/>
  <c r="G12" i="17"/>
  <c r="H13" i="17"/>
  <c r="I13" i="17"/>
  <c r="G13" i="17"/>
  <c r="E13" i="16"/>
  <c r="G12" i="15"/>
  <c r="G13" i="15"/>
  <c r="F13" i="15"/>
  <c r="E13" i="14"/>
  <c r="E13" i="13"/>
  <c r="E13" i="12"/>
  <c r="E13" i="11"/>
  <c r="E13" i="9"/>
  <c r="E13" i="8"/>
  <c r="E13" i="7"/>
  <c r="E13" i="6"/>
  <c r="E14" i="33"/>
  <c r="E13" i="32"/>
  <c r="E13" i="30"/>
  <c r="E13" i="29"/>
  <c r="E13" i="28"/>
  <c r="E13" i="27"/>
  <c r="E13" i="25"/>
  <c r="E13" i="23"/>
  <c r="E13" i="22"/>
  <c r="E13" i="5"/>
  <c r="E13" i="33"/>
  <c r="E12" i="33"/>
  <c r="E11" i="31"/>
  <c r="E12" i="31"/>
  <c r="E12" i="29"/>
  <c r="E11" i="29"/>
  <c r="E10" i="29"/>
  <c r="E11" i="28"/>
  <c r="E12" i="28"/>
  <c r="E10" i="28"/>
  <c r="E12" i="25"/>
  <c r="E11" i="25"/>
  <c r="E10" i="25"/>
  <c r="E10" i="23"/>
  <c r="E11" i="23"/>
  <c r="E12" i="23"/>
  <c r="B12" i="33"/>
  <c r="E11" i="33"/>
  <c r="E11" i="32"/>
  <c r="E10" i="32"/>
  <c r="E12" i="32"/>
  <c r="E11" i="10"/>
  <c r="E12" i="10"/>
  <c r="E13" i="45"/>
  <c r="E11" i="45"/>
  <c r="E13" i="44"/>
  <c r="E12" i="44"/>
  <c r="E11" i="44"/>
  <c r="E13" i="37"/>
  <c r="E11" i="37"/>
  <c r="E12" i="37"/>
  <c r="E11" i="18"/>
  <c r="E12" i="18"/>
  <c r="E12" i="19"/>
  <c r="E10" i="19"/>
  <c r="E11" i="19"/>
  <c r="E13" i="20"/>
  <c r="E11" i="20"/>
  <c r="E12" i="20"/>
  <c r="E11" i="42"/>
  <c r="E10" i="42"/>
  <c r="B12" i="41"/>
  <c r="E13" i="41"/>
  <c r="E12" i="41"/>
  <c r="E11" i="41"/>
  <c r="B11" i="39"/>
  <c r="E10" i="39"/>
  <c r="E11" i="39"/>
  <c r="E12" i="39"/>
  <c r="E12" i="36"/>
  <c r="E11" i="36"/>
  <c r="E10" i="36"/>
  <c r="E12" i="35"/>
  <c r="E13" i="35"/>
  <c r="E11" i="35"/>
  <c r="E11" i="21"/>
  <c r="E12" i="21"/>
  <c r="I10" i="17"/>
  <c r="H10" i="17"/>
  <c r="G10" i="17"/>
  <c r="D11" i="17"/>
  <c r="H12" i="17"/>
  <c r="I12" i="17"/>
  <c r="E10" i="16"/>
  <c r="E11" i="16"/>
  <c r="E12" i="16"/>
  <c r="F12" i="15"/>
  <c r="G10" i="15"/>
  <c r="F11" i="15"/>
  <c r="G11" i="15"/>
  <c r="F10" i="15"/>
  <c r="E11" i="14"/>
  <c r="E10" i="14"/>
  <c r="E12" i="14"/>
  <c r="E12" i="13"/>
  <c r="E11" i="13"/>
  <c r="E10" i="13"/>
  <c r="E10" i="11"/>
  <c r="E11" i="11"/>
  <c r="E11" i="9"/>
  <c r="E12" i="9"/>
  <c r="E10" i="9"/>
  <c r="E10" i="8"/>
  <c r="E11" i="8"/>
  <c r="E12" i="8"/>
  <c r="E12" i="7"/>
  <c r="B11" i="7"/>
  <c r="E11" i="7"/>
  <c r="E10" i="7"/>
  <c r="B11" i="6"/>
  <c r="E11" i="6"/>
  <c r="E12" i="6"/>
  <c r="E11" i="30"/>
  <c r="E12" i="30"/>
  <c r="E10" i="30"/>
  <c r="B11" i="3"/>
  <c r="E11" i="27"/>
  <c r="E12" i="27"/>
  <c r="E10" i="27"/>
  <c r="B5" i="9" l="1"/>
  <c r="E12" i="22"/>
  <c r="E11" i="5"/>
  <c r="B4" i="5"/>
  <c r="E12" i="5"/>
  <c r="E12" i="3"/>
  <c r="B4" i="3"/>
  <c r="E12" i="11"/>
  <c r="E12" i="12"/>
  <c r="E10" i="12"/>
  <c r="B5" i="11"/>
  <c r="F8" i="69" l="1"/>
  <c r="E10" i="6"/>
  <c r="B3" i="65" l="1"/>
  <c r="B4" i="65"/>
  <c r="G8" i="65"/>
  <c r="B9" i="65"/>
  <c r="G9" i="65"/>
  <c r="G9" i="66"/>
  <c r="E11" i="22"/>
  <c r="E9" i="73" l="1"/>
  <c r="B4" i="73" s="1"/>
  <c r="B9" i="73"/>
  <c r="E8" i="73"/>
  <c r="B3" i="73"/>
  <c r="F9" i="72"/>
  <c r="B9" i="72"/>
  <c r="F8" i="72"/>
  <c r="B4" i="72" s="1"/>
  <c r="B3" i="72"/>
  <c r="G9" i="71"/>
  <c r="B4" i="71" s="1"/>
  <c r="B3" i="71"/>
  <c r="E9" i="70"/>
  <c r="B4" i="70" s="1"/>
  <c r="B9" i="70"/>
  <c r="E8" i="70"/>
  <c r="B3" i="70"/>
  <c r="F9" i="69"/>
  <c r="B4" i="69" s="1"/>
  <c r="B9" i="69"/>
  <c r="B3" i="69"/>
  <c r="F9" i="68"/>
  <c r="B4" i="68" s="1"/>
  <c r="B9" i="68"/>
  <c r="F8" i="68"/>
  <c r="B3" i="68"/>
  <c r="G9" i="67"/>
  <c r="B9" i="67"/>
  <c r="G8" i="67"/>
  <c r="B4" i="67" s="1"/>
  <c r="B3" i="67"/>
  <c r="B9" i="66"/>
  <c r="B3" i="66" s="1"/>
  <c r="G8" i="66"/>
  <c r="B4" i="66" s="1"/>
  <c r="G9" i="53"/>
  <c r="G8" i="53"/>
  <c r="I8" i="56"/>
  <c r="I9" i="56"/>
  <c r="C9" i="56"/>
  <c r="G9" i="56"/>
  <c r="B9" i="56"/>
  <c r="B3" i="56" s="1"/>
  <c r="G8" i="56"/>
  <c r="B4" i="56" l="1"/>
  <c r="E9" i="53" l="1"/>
  <c r="B9" i="53"/>
  <c r="B3" i="53" s="1"/>
  <c r="E8" i="53"/>
  <c r="D38" i="2"/>
  <c r="E38" i="2"/>
  <c r="F38" i="2"/>
  <c r="G38" i="2"/>
  <c r="D37" i="2"/>
  <c r="E37" i="2"/>
  <c r="F37" i="2"/>
  <c r="G37" i="2"/>
  <c r="F36" i="2"/>
  <c r="G36" i="2"/>
  <c r="F35" i="2"/>
  <c r="G35" i="2"/>
  <c r="F34" i="2"/>
  <c r="G34" i="2"/>
  <c r="D33" i="2"/>
  <c r="E33" i="2"/>
  <c r="F33" i="2"/>
  <c r="G33" i="2"/>
  <c r="F32" i="2"/>
  <c r="G32" i="2"/>
  <c r="F31" i="2"/>
  <c r="G31" i="2"/>
  <c r="F30" i="2"/>
  <c r="G30" i="2"/>
  <c r="F29" i="2"/>
  <c r="G29" i="2"/>
  <c r="F28" i="2"/>
  <c r="G28" i="2"/>
  <c r="D27" i="2"/>
  <c r="E27" i="2"/>
  <c r="F27" i="2"/>
  <c r="G27" i="2"/>
  <c r="F26" i="2"/>
  <c r="G26" i="2"/>
  <c r="F25" i="2"/>
  <c r="G25" i="2"/>
  <c r="F24" i="2"/>
  <c r="G24" i="2"/>
  <c r="F23" i="2"/>
  <c r="G23" i="2"/>
  <c r="F22" i="2"/>
  <c r="G22" i="2"/>
  <c r="F21" i="2"/>
  <c r="G21" i="2"/>
  <c r="F20" i="2"/>
  <c r="G20" i="2"/>
  <c r="F18" i="2"/>
  <c r="G18" i="2"/>
  <c r="F17" i="2"/>
  <c r="G17" i="2"/>
  <c r="F16" i="2"/>
  <c r="G16" i="2"/>
  <c r="F15" i="2"/>
  <c r="G15" i="2"/>
  <c r="F14" i="2"/>
  <c r="G14" i="2"/>
  <c r="F13" i="2"/>
  <c r="G13" i="2"/>
  <c r="F12" i="2"/>
  <c r="G12" i="2"/>
  <c r="F10" i="2"/>
  <c r="G10" i="2"/>
  <c r="F9" i="2"/>
  <c r="G9" i="2"/>
  <c r="F8" i="2"/>
  <c r="G8" i="2"/>
  <c r="F7" i="2"/>
  <c r="G7" i="2"/>
  <c r="F6" i="2"/>
  <c r="M3" i="2" s="1"/>
  <c r="G6" i="2"/>
  <c r="F5" i="2"/>
  <c r="G5" i="2"/>
  <c r="F4" i="2"/>
  <c r="G4" i="2"/>
  <c r="F3" i="2"/>
  <c r="G3" i="2"/>
  <c r="D36" i="2"/>
  <c r="B5" i="41"/>
  <c r="E35" i="2" s="1"/>
  <c r="B4" i="41"/>
  <c r="D35" i="2" s="1"/>
  <c r="B4" i="39"/>
  <c r="D34" i="2" s="1"/>
  <c r="B5" i="36"/>
  <c r="E32" i="2" s="1"/>
  <c r="B4" i="21"/>
  <c r="D30" i="2" s="1"/>
  <c r="B11" i="36"/>
  <c r="B4" i="36" s="1"/>
  <c r="D32" i="2" s="1"/>
  <c r="B5" i="35"/>
  <c r="E31" i="2" s="1"/>
  <c r="D31" i="2"/>
  <c r="B4" i="19"/>
  <c r="D28" i="2" s="1"/>
  <c r="B4" i="16"/>
  <c r="D25" i="2" s="1"/>
  <c r="D24" i="2"/>
  <c r="B5" i="13"/>
  <c r="E22" i="2" s="1"/>
  <c r="E20" i="2"/>
  <c r="B4" i="22"/>
  <c r="D5" i="2" s="1"/>
  <c r="O5" i="2" l="1"/>
  <c r="N3" i="2"/>
  <c r="O3" i="2"/>
  <c r="Q3" i="2"/>
  <c r="P3" i="2"/>
  <c r="Q4" i="2"/>
  <c r="P4" i="2"/>
  <c r="M4" i="2"/>
  <c r="O4" i="2"/>
  <c r="N4" i="2"/>
  <c r="Q5" i="2"/>
  <c r="J6" i="2"/>
  <c r="N5" i="2"/>
  <c r="P5" i="2"/>
  <c r="M5" i="2"/>
  <c r="J4" i="2"/>
  <c r="J3" i="2"/>
  <c r="J5" i="2"/>
  <c r="J2" i="2"/>
  <c r="B4" i="53"/>
  <c r="B5" i="42"/>
  <c r="E36" i="2" s="1"/>
  <c r="B5" i="39"/>
  <c r="E34" i="2" s="1"/>
  <c r="B4" i="33" l="1"/>
  <c r="D14" i="2" s="1"/>
  <c r="B4" i="32"/>
  <c r="D13" i="2" s="1"/>
  <c r="E12" i="2"/>
  <c r="B4" i="30"/>
  <c r="D11" i="2" s="1"/>
  <c r="B4" i="29"/>
  <c r="D10" i="2" s="1"/>
  <c r="B5" i="28"/>
  <c r="E9" i="2" s="1"/>
  <c r="B4" i="28"/>
  <c r="D9" i="2" s="1"/>
  <c r="B4" i="27"/>
  <c r="D8" i="2" s="1"/>
  <c r="B5" i="27"/>
  <c r="E8" i="2" s="1"/>
  <c r="B5" i="25"/>
  <c r="E7" i="2" s="1"/>
  <c r="B4" i="25"/>
  <c r="D7" i="2" s="1"/>
  <c r="B4" i="23"/>
  <c r="D6" i="2" s="1"/>
  <c r="B5" i="23"/>
  <c r="E6" i="2" s="1"/>
  <c r="E10" i="22"/>
  <c r="B5" i="22" s="1"/>
  <c r="E5" i="2" s="1"/>
  <c r="B5" i="32" l="1"/>
  <c r="E13" i="2" s="1"/>
  <c r="B4" i="20"/>
  <c r="D29" i="2" s="1"/>
  <c r="B5" i="30"/>
  <c r="E11" i="2" s="1"/>
  <c r="B5" i="33"/>
  <c r="E14" i="2" s="1"/>
  <c r="B5" i="29"/>
  <c r="E10" i="2" s="1"/>
  <c r="D12" i="2"/>
  <c r="E10" i="21"/>
  <c r="B4" i="17"/>
  <c r="D26" i="2" s="1"/>
  <c r="I11" i="17"/>
  <c r="H11" i="17"/>
  <c r="G11" i="17"/>
  <c r="B5" i="17" s="1"/>
  <c r="E26" i="2" s="1"/>
  <c r="B4" i="14"/>
  <c r="D23" i="2" s="1"/>
  <c r="B4" i="13"/>
  <c r="D22" i="2" s="1"/>
  <c r="B4" i="12"/>
  <c r="D21" i="2" s="1"/>
  <c r="B4" i="11"/>
  <c r="D20" i="2" s="1"/>
  <c r="E18" i="2"/>
  <c r="B4" i="9"/>
  <c r="D18" i="2" s="1"/>
  <c r="B4" i="8"/>
  <c r="D17" i="2" s="1"/>
  <c r="B4" i="7"/>
  <c r="D16" i="2" s="1"/>
  <c r="B5" i="7"/>
  <c r="E16" i="2" s="1"/>
  <c r="B4" i="6"/>
  <c r="D15" i="2" s="1"/>
  <c r="D4" i="2"/>
  <c r="B5" i="6"/>
  <c r="E15" i="2" s="1"/>
  <c r="B5" i="19" l="1"/>
  <c r="E28" i="2" s="1"/>
  <c r="B5" i="20"/>
  <c r="E29" i="2" s="1"/>
  <c r="B5" i="21"/>
  <c r="E30" i="2" s="1"/>
  <c r="B5" i="16"/>
  <c r="E25" i="2" s="1"/>
  <c r="E24" i="2"/>
  <c r="B5" i="14"/>
  <c r="E23" i="2" s="1"/>
  <c r="B5" i="12"/>
  <c r="E21" i="2" s="1"/>
  <c r="B5" i="8"/>
  <c r="E17" i="2" s="1"/>
  <c r="E10" i="5"/>
  <c r="E10" i="3"/>
  <c r="D3" i="2"/>
  <c r="E11" i="3"/>
  <c r="B5" i="3" l="1"/>
  <c r="E3" i="2" s="1"/>
  <c r="B5" i="5"/>
  <c r="E4" i="2" s="1"/>
</calcChain>
</file>

<file path=xl/sharedStrings.xml><?xml version="1.0" encoding="utf-8"?>
<sst xmlns="http://schemas.openxmlformats.org/spreadsheetml/2006/main" count="4099" uniqueCount="464">
  <si>
    <t>Theme</t>
  </si>
  <si>
    <t>Indicator</t>
  </si>
  <si>
    <t>Stable/Improving?</t>
  </si>
  <si>
    <t>Above OECD Average?</t>
  </si>
  <si>
    <t>Rating</t>
  </si>
  <si>
    <t>Range of time series comparison</t>
  </si>
  <si>
    <t>Green</t>
  </si>
  <si>
    <t>Yellow</t>
  </si>
  <si>
    <t>Red</t>
  </si>
  <si>
    <t>No Data</t>
  </si>
  <si>
    <t>Old Data</t>
  </si>
  <si>
    <t>Environmental</t>
  </si>
  <si>
    <t>Red List Index</t>
  </si>
  <si>
    <t>Economic</t>
  </si>
  <si>
    <t>Material Footprint</t>
  </si>
  <si>
    <t>Greenhouse Gas Emissions</t>
  </si>
  <si>
    <t>Social</t>
  </si>
  <si>
    <t>Produced Fixed Assets</t>
  </si>
  <si>
    <t>Household Debt</t>
  </si>
  <si>
    <t>Net Financial Worth of Governments</t>
  </si>
  <si>
    <t>Educational Attainment Among Young Adults</t>
  </si>
  <si>
    <t>Labour Underutilisation Rate</t>
  </si>
  <si>
    <t>Premature Mortality</t>
  </si>
  <si>
    <t>Trust in others</t>
  </si>
  <si>
    <t>Trust in Government</t>
  </si>
  <si>
    <t>Gender Parity in Politics</t>
  </si>
  <si>
    <t>Household Income</t>
  </si>
  <si>
    <t>Household Wealth</t>
  </si>
  <si>
    <t>S80/20 - income inequality</t>
  </si>
  <si>
    <t>Housing Affordability</t>
  </si>
  <si>
    <t>Overcrowding</t>
  </si>
  <si>
    <t>Employment Rate</t>
  </si>
  <si>
    <t>Gender Wage Gap</t>
  </si>
  <si>
    <t>Long Hours in Paid Work</t>
  </si>
  <si>
    <t>Life Expectancy</t>
  </si>
  <si>
    <t>Gap in Life Expectancy by education</t>
  </si>
  <si>
    <t>Student Skills in Science</t>
  </si>
  <si>
    <t>Students with Low Skills</t>
  </si>
  <si>
    <t>Access to Green Space</t>
  </si>
  <si>
    <t>Exposure to Outdoor Air Pollution</t>
  </si>
  <si>
    <t>Life Satisfaction</t>
  </si>
  <si>
    <t>Negative Affect Balance</t>
  </si>
  <si>
    <t>Homicides</t>
  </si>
  <si>
    <t>Gender Gap in feeling safe</t>
  </si>
  <si>
    <t>Social Interactions</t>
  </si>
  <si>
    <t>Social Support</t>
  </si>
  <si>
    <t>Voter Turnout</t>
  </si>
  <si>
    <t>* The OECD data does not include the voter turnout in the 2022 federal election. Data from the AEC for 2022 has been included.</t>
  </si>
  <si>
    <t>Having No Say in Government</t>
  </si>
  <si>
    <t>Time off</t>
  </si>
  <si>
    <t>Gender gap in hours worked</t>
  </si>
  <si>
    <t>GREEN/YELLOW/RED Scheme</t>
  </si>
  <si>
    <t>Each indicator is assessed on the basis:</t>
  </si>
  <si>
    <t>(1) Has Australia's performance improved?</t>
  </si>
  <si>
    <t>(2) Is Australia's latest performance better than the OECD average?</t>
  </si>
  <si>
    <t>If the indicator has improved and is above OECD average, then it is assessed as green.</t>
  </si>
  <si>
    <t>If the indicator has improved or is above the OECD average, then it is assessed as yellow.</t>
  </si>
  <si>
    <t>If the indicator not improved and is below the OECD average, then it is assessed as red.</t>
  </si>
  <si>
    <t>If data is only available to answer one of the above questions, then the answer to the question where data is missing is assumed to be positive.</t>
  </si>
  <si>
    <t>LATEST YEAR AVAILABLE</t>
  </si>
  <si>
    <t>The latest year available for individual OECD countries is that country’s value.</t>
  </si>
  <si>
    <t>So long as the data for each country is after the year cutoff, it has been used.</t>
  </si>
  <si>
    <t>YEAR CUTOFF</t>
  </si>
  <si>
    <t>For the purposes of the international comparison, the only data that has been included for Australia is data available in years after (and including) 2012.</t>
  </si>
  <si>
    <t>STABLE OR IMPROVING</t>
  </si>
  <si>
    <t>The assessment of whether an indicator is stable or improving is based on the % difference between the starting date and the latest year available.</t>
  </si>
  <si>
    <t>If the indicator has fallen by less than 2%, it is has been judged to have been stable over the period.</t>
  </si>
  <si>
    <t>The choice of 2% is used to capture indicators where there has only been very slight movement over the period.</t>
  </si>
  <si>
    <t>TIME SERIES</t>
  </si>
  <si>
    <t>The starting year is as as close to 2004 as possible – 2004 is the starting date for most OECD indicators.</t>
  </si>
  <si>
    <t>If there is data before 2004, 2004 was used as the starting date.</t>
  </si>
  <si>
    <t>If there is data after 2004, the earliest year was used as the starting date.</t>
  </si>
  <si>
    <t>The range for each indicator is the range that was used for the time series analysis. It is not necessarily the full range of data available.</t>
  </si>
  <si>
    <t>DEVIATION FROM PRINCIPLES</t>
  </si>
  <si>
    <t>These principles have been abided to in every instance, unless where stated otherwise.</t>
  </si>
  <si>
    <t>Send queries or feedback to:</t>
  </si>
  <si>
    <t>measuringwhatmatters@treasury.gov.au</t>
  </si>
  <si>
    <t>Indicator name</t>
  </si>
  <si>
    <t>OECD definition</t>
  </si>
  <si>
    <t>The Red List Index is an index of the overall extinction risk of species within a country.</t>
  </si>
  <si>
    <t>Is a lower number better?</t>
  </si>
  <si>
    <t>No</t>
  </si>
  <si>
    <t>Is Australia stable or improving?</t>
  </si>
  <si>
    <t>Is Australia above OECD average?</t>
  </si>
  <si>
    <t>2004-2021</t>
  </si>
  <si>
    <t>Source</t>
  </si>
  <si>
    <t xml:space="preserve">https://stats.oecd.org/Index.aspx?DataSetCode=HSL </t>
  </si>
  <si>
    <t>Australia</t>
  </si>
  <si>
    <t>Change</t>
  </si>
  <si>
    <t>OECD Average</t>
  </si>
  <si>
    <t># OECD</t>
  </si>
  <si>
    <t>Australia Ranking</t>
  </si>
  <si>
    <t>Year</t>
  </si>
  <si>
    <t>Ranking</t>
  </si>
  <si>
    <t>Value</t>
  </si>
  <si>
    <t>Sweden</t>
  </si>
  <si>
    <t>Finland</t>
  </si>
  <si>
    <t>Lithuania</t>
  </si>
  <si>
    <t>Latvia</t>
  </si>
  <si>
    <t>Estonia</t>
  </si>
  <si>
    <t>Luxembourg</t>
  </si>
  <si>
    <t>Belgium</t>
  </si>
  <si>
    <t>Germany</t>
  </si>
  <si>
    <t>Denmark</t>
  </si>
  <si>
    <t>Poland</t>
  </si>
  <si>
    <t>Switzerland</t>
  </si>
  <si>
    <t>Czechia</t>
  </si>
  <si>
    <t>Canada</t>
  </si>
  <si>
    <t>United Kingdom</t>
  </si>
  <si>
    <t>Slovakia</t>
  </si>
  <si>
    <t>Norway</t>
  </si>
  <si>
    <t>Netherlands</t>
  </si>
  <si>
    <t>Slovenia</t>
  </si>
  <si>
    <t>Ireland</t>
  </si>
  <si>
    <t>Austria</t>
  </si>
  <si>
    <t>Italy</t>
  </si>
  <si>
    <t>Turkey</t>
  </si>
  <si>
    <t>Iceland</t>
  </si>
  <si>
    <t>Hungary</t>
  </si>
  <si>
    <t>Portugal</t>
  </si>
  <si>
    <t>Spain</t>
  </si>
  <si>
    <t>France</t>
  </si>
  <si>
    <t>Greece</t>
  </si>
  <si>
    <t>United States</t>
  </si>
  <si>
    <t>Costa Rica</t>
  </si>
  <si>
    <t>Japan</t>
  </si>
  <si>
    <t>Chile</t>
  </si>
  <si>
    <t>Colombia</t>
  </si>
  <si>
    <t>Israel</t>
  </si>
  <si>
    <t>South Korea</t>
  </si>
  <si>
    <t>Mexico</t>
  </si>
  <si>
    <t>New Zealand</t>
  </si>
  <si>
    <t>The global allocation of used raw material extracted to meet the final demand of an economy, thus including materials used in the production of imported products - expressed in tonnes per capita.</t>
  </si>
  <si>
    <t>Yes</t>
  </si>
  <si>
    <t>2015-2019 (with: 2005, 2010)</t>
  </si>
  <si>
    <t>Korea</t>
  </si>
  <si>
    <t>Czech Republic</t>
  </si>
  <si>
    <t>Slovak Republic</t>
  </si>
  <si>
    <t>Türkiye</t>
  </si>
  <si>
    <t>The tonnes of CO2-equivalent per capita.</t>
  </si>
  <si>
    <t>2004-2020</t>
  </si>
  <si>
    <t>Row Labels</t>
  </si>
  <si>
    <t>The value of a country’s stock of produced economic assets, per capita at 2020 PPP.</t>
  </si>
  <si>
    <t>The total outstanding debt of households as a share of household net disposable income.</t>
  </si>
  <si>
    <t xml:space="preserve">The total value of general government assets minus the total value of its outstanding liabilities, as a percentage of GDP. </t>
  </si>
  <si>
    <t>https://stats.oecd.org/Index.aspx?DataSetCode=FIN_IND_FBS</t>
  </si>
  <si>
    <t>The share of young adults (aged 25 to 34) with at least an upper secondary education.</t>
  </si>
  <si>
    <t>The share of the labour force that is either unemployed, underemployed, or discouraged.</t>
  </si>
  <si>
    <t>2007-2021</t>
  </si>
  <si>
    <t>The potential years of life lost due to a range of medical conditions and fatal accidents, per 100,000 population.</t>
  </si>
  <si>
    <t>2004-2020 (missing: 2005)</t>
  </si>
  <si>
    <t>Indicator name:</t>
  </si>
  <si>
    <t>CHECKING</t>
  </si>
  <si>
    <t>COMMENT</t>
  </si>
  <si>
    <t>Bad' indicator (lower is better)</t>
  </si>
  <si>
    <t>Correct</t>
  </si>
  <si>
    <t>Australia stable or improving?</t>
  </si>
  <si>
    <t>Australia above OECD average?</t>
  </si>
  <si>
    <t xml:space="preserve">Australia is above the OECD average - however because this is a 'bad indicator' Australia is not performing better than the average. </t>
  </si>
  <si>
    <t>Data range</t>
  </si>
  <si>
    <t>2013-2021</t>
  </si>
  <si>
    <t>Data is available from 2007 to 2021 from &lt;https://stats.oecd.org/Index.aspx?DataSetCode=HH_DASH#&gt;</t>
  </si>
  <si>
    <t>OECD average</t>
  </si>
  <si>
    <t>Incorrect</t>
  </si>
  <si>
    <t>2013</t>
  </si>
  <si>
    <t>2014</t>
  </si>
  <si>
    <t>Correct if rounded to 1 decimal place</t>
  </si>
  <si>
    <t>2015</t>
  </si>
  <si>
    <t>2016</t>
  </si>
  <si>
    <t>2017</t>
  </si>
  <si>
    <t>2018</t>
  </si>
  <si>
    <t>2019</t>
  </si>
  <si>
    <t>2020</t>
  </si>
  <si>
    <t>2021</t>
  </si>
  <si>
    <t>No data was entered for this country in 2021</t>
  </si>
  <si>
    <t>Spain has already been listed in this list, and the number here is incorrect</t>
  </si>
  <si>
    <t>Mexico has already been listed in this list, and the number here is incorrect</t>
  </si>
  <si>
    <t>Data checker comment</t>
  </si>
  <si>
    <t>ok</t>
  </si>
  <si>
    <t xml:space="preserve">- Checking source: "Resources for Future Well-being" tab in the "How's life? Well-being" section. </t>
  </si>
  <si>
    <t>?</t>
  </si>
  <si>
    <t>need to revise OECD average</t>
  </si>
  <si>
    <t>2007-2020</t>
  </si>
  <si>
    <t>data for 2004 and 2006 are also available</t>
  </si>
  <si>
    <t>incorrect</t>
  </si>
  <si>
    <t>Need revising, it's including countries where there are no data.</t>
  </si>
  <si>
    <t>&lt;too few comparators in 2020, using 2019 data</t>
  </si>
  <si>
    <t>6 374</t>
  </si>
  <si>
    <t>5 689</t>
  </si>
  <si>
    <t>5 622</t>
  </si>
  <si>
    <t>4 870</t>
  </si>
  <si>
    <t>4 088</t>
  </si>
  <si>
    <t>3 678</t>
  </si>
  <si>
    <t>The verage on a scale of 0-10 of whether people feel they can trust others.</t>
  </si>
  <si>
    <t>2006, 2010, 2014, 2019, 2020</t>
  </si>
  <si>
    <t>NO DATA</t>
  </si>
  <si>
    <t>The share of the population that express confidence in the national government.</t>
  </si>
  <si>
    <t>2006-2021 (missing: 2009)</t>
  </si>
  <si>
    <t>Checking</t>
  </si>
  <si>
    <t>2010-2018</t>
  </si>
  <si>
    <t>correct</t>
  </si>
  <si>
    <t>2016-18</t>
  </si>
  <si>
    <t>Comment</t>
  </si>
  <si>
    <t>2010-12</t>
  </si>
  <si>
    <t>CHE</t>
  </si>
  <si>
    <t>LUX</t>
  </si>
  <si>
    <t>NOR</t>
  </si>
  <si>
    <t>NLD</t>
  </si>
  <si>
    <t>CAN</t>
  </si>
  <si>
    <t>NZL</t>
  </si>
  <si>
    <t>IRL</t>
  </si>
  <si>
    <t>DEU</t>
  </si>
  <si>
    <t>TUR</t>
  </si>
  <si>
    <t>DNK</t>
  </si>
  <si>
    <t>FIN</t>
  </si>
  <si>
    <t>SWE</t>
  </si>
  <si>
    <t>AUS</t>
  </si>
  <si>
    <t>PRT</t>
  </si>
  <si>
    <t>AUT</t>
  </si>
  <si>
    <t>BEL</t>
  </si>
  <si>
    <t>POL</t>
  </si>
  <si>
    <t>UK</t>
  </si>
  <si>
    <t>GBR</t>
  </si>
  <si>
    <t>ISR</t>
  </si>
  <si>
    <t>CZE</t>
  </si>
  <si>
    <t>EST</t>
  </si>
  <si>
    <t>JPN</t>
  </si>
  <si>
    <t>ISL</t>
  </si>
  <si>
    <t>HUN</t>
  </si>
  <si>
    <t>SVK</t>
  </si>
  <si>
    <t>FRA</t>
  </si>
  <si>
    <t>USA</t>
  </si>
  <si>
    <t>KOR</t>
  </si>
  <si>
    <t>LTU</t>
  </si>
  <si>
    <t>ESP</t>
  </si>
  <si>
    <t>MEX</t>
  </si>
  <si>
    <t>CHL</t>
  </si>
  <si>
    <t>LVA</t>
  </si>
  <si>
    <t>COL</t>
  </si>
  <si>
    <t>SVN</t>
  </si>
  <si>
    <t>ITA</t>
  </si>
  <si>
    <t>GRC</t>
  </si>
  <si>
    <t>OECD</t>
  </si>
  <si>
    <t xml:space="preserve">The share of household gross adjusted disposable income that remains available to the household after deducting housing costs. </t>
  </si>
  <si>
    <t xml:space="preserve">Source: </t>
  </si>
  <si>
    <t>https://stats.oecd.org/Index.aspx?DataSetCode=HSL</t>
  </si>
  <si>
    <t>Country</t>
  </si>
  <si>
    <t>The number of women parliamentarians as a share of total filled seats in the lower/single house of parliament.</t>
  </si>
  <si>
    <t>2012, 2015, 2017, 2019, 2021</t>
  </si>
  <si>
    <t xml:space="preserve">https://www.oecd-ilibrary.org/sites/b4beed4b-en/index.html?itemId=/content/component/b4beed4b-en </t>
  </si>
  <si>
    <t xml:space="preserve">CHECKING </t>
  </si>
  <si>
    <t xml:space="preserve">- Checking sources: </t>
  </si>
  <si>
    <t> Gender equality in politics | Government at a Glance 2021 | OECD iLibrary (oecd-ilibrary.org)</t>
  </si>
  <si>
    <t>"Resources for Future Well-being" tab in the "How's life? Well-being" section.</t>
  </si>
  <si>
    <t>2012-2017</t>
  </si>
  <si>
    <t>old data range</t>
  </si>
  <si>
    <t>data for 2021 are available</t>
  </si>
  <si>
    <t>correct if using data for only 2012 and 2017. if including 2021, it should be 25.9%</t>
  </si>
  <si>
    <t>should be 28.3 with correct data</t>
  </si>
  <si>
    <t>Household net adjusted disposable income per capita (USD 2015 PPP).</t>
  </si>
  <si>
    <t>OK</t>
  </si>
  <si>
    <t>Cannot verify as above</t>
  </si>
  <si>
    <t>2004-2019</t>
  </si>
  <si>
    <t>Error</t>
  </si>
  <si>
    <t>2019 rather than 2020 as end range
More up to date data available for limited countries (2021) at https://stats.oecd.org/Index.aspx?datasetcode=HSL</t>
  </si>
  <si>
    <t>update</t>
  </si>
  <si>
    <t>Correctly points to F15, but this is the 2018 value; 
The 2020 value is '37656'</t>
  </si>
  <si>
    <t>Uses different calculation 
to (new-old)/old*100% 
but achieves the same result</t>
  </si>
  <si>
    <t>Formula is correct but the 
underlying data are old</t>
  </si>
  <si>
    <t xml:space="preserve">Does not match any time series value;
The 2020 value is '51144' </t>
  </si>
  <si>
    <t>This is the 2018 value;
The 2020 value is '44370'</t>
  </si>
  <si>
    <t>This is the 2018 value;
The 2020 value is '39177'</t>
  </si>
  <si>
    <t>This is the 2018 value; 
The 2020 value is '37656'</t>
  </si>
  <si>
    <t>This is the 2018 value;
More up to date number available: '35121' for 2021 at https://stats.oecd.org/Index.aspx?datasetcode=HSL</t>
  </si>
  <si>
    <t>This is the 2018 value;
The 2020 value is '35155'</t>
  </si>
  <si>
    <t>This is the 2018 value;
The 2020 value is '33189'</t>
  </si>
  <si>
    <t>This is the 2018 value;
The 2020 value is '31649'</t>
  </si>
  <si>
    <t>This is the 2018 value;
The 2020 value is '32129'</t>
  </si>
  <si>
    <t>This is the 2018 value;
The 2020 value is '32173'</t>
  </si>
  <si>
    <t>Does not match any time series value;
The 2020 value is '31280'</t>
  </si>
  <si>
    <t>This is the 2018 value;
More up to date number available: '33446' for 2021 at https://stats.oecd.org/Index.aspx?datasetcode=HSL</t>
  </si>
  <si>
    <t>This is the 2018 value;
The 2020 value is '29930'</t>
  </si>
  <si>
    <t>This is the 2018 value;
More up to date number available: '31530' for 2021 at https://stats.oecd.org/Index.aspx?datasetcode=HSL</t>
  </si>
  <si>
    <t>This is the 2018 value;
More up to date number available: '30739' for 2021 at https://stats.oecd.org/Index.aspx?datasetcode=HSL</t>
  </si>
  <si>
    <t>This is the 2018 value;
The 2020 value is '31138'</t>
  </si>
  <si>
    <t>Does not match any time series value;
The 2020 value is '29420'</t>
  </si>
  <si>
    <t>This is the 2018 value;
The most recent year of data is for 2019: '27527'</t>
  </si>
  <si>
    <t>This is the 2018 value;
More up to date number available: '27047' for 2021 at https://stats.oecd.org/Index.aspx?datasetcode=HSL</t>
  </si>
  <si>
    <t>This is the 2018 value;
The 2020 value is '24609'</t>
  </si>
  <si>
    <t>This is the 2018 value;
The most recent year of data is for 2019: '24925'</t>
  </si>
  <si>
    <t>Does not match any time series value
(Close to 2018 value of 23620); the 2020 value is '24982'</t>
  </si>
  <si>
    <t>This is the 2018 value;
The 2020 value is '26310'</t>
  </si>
  <si>
    <t>This is the 2018 value;
The 2020 value is '24356'</t>
  </si>
  <si>
    <t>This is the 2018 value;
The 2020 value is '22877'</t>
  </si>
  <si>
    <t>This is the 2018 value;
The 2020 value is '22389'</t>
  </si>
  <si>
    <t>This is the 2018 value;
The 2020 value is '23462'</t>
  </si>
  <si>
    <t>This is the 2018 value; 
The 2020 value is '22337'</t>
  </si>
  <si>
    <t>This is the 2018 value; 
The 2020 value is '20823'</t>
  </si>
  <si>
    <t>This is the 2018 value;
The 2020 value is '19036'</t>
  </si>
  <si>
    <t>This is the 2018 value;
The 2020 value is '19182'</t>
  </si>
  <si>
    <t>This is the 2018 value;
The 2020 value is '14778'</t>
  </si>
  <si>
    <t>The difference between all financial and non-financial assets owned by households and all their financial liabilities.</t>
  </si>
  <si>
    <t>2012, 2014, 2018</t>
  </si>
  <si>
    <t>Comments</t>
  </si>
  <si>
    <t>2012-2018</t>
  </si>
  <si>
    <t>More up to date data available for 2019 for limited countries at https://stats.oecd.org/Index.aspx?datasetcode=HSL</t>
  </si>
  <si>
    <t>Points to F14 (Belgium value)</t>
  </si>
  <si>
    <t>Uses a different calculation 
than Excel 'average' formula, 
but achieves the same result.</t>
  </si>
  <si>
    <t>No values between 2012-2018</t>
  </si>
  <si>
    <t>Year needs to be changed as this is the 2018 value. No 2019 data available.</t>
  </si>
  <si>
    <t xml:space="preserve">The ratio of the average income of the top 20% to that of the bottom 20%. </t>
  </si>
  <si>
    <t>2012, 2014, 2016, 2018</t>
  </si>
  <si>
    <t>https://stats.oecd.org/viewhtml.aspx?datasetcode=IDD&amp;lang=en</t>
  </si>
  <si>
    <t>CHECK</t>
  </si>
  <si>
    <r>
      <t xml:space="preserve">Data extracted 8/9/22 </t>
    </r>
    <r>
      <rPr>
        <i/>
        <sz val="11"/>
        <color theme="9" tint="-0.249977111117893"/>
        <rFont val="Calibri"/>
        <family val="2"/>
      </rPr>
      <t>(How's Life? Well-Being)</t>
    </r>
  </si>
  <si>
    <t>Australia (2019)</t>
  </si>
  <si>
    <t>2019 was selected as the most recent complete year (an additional 3 countries compared to the 2020 data)?</t>
  </si>
  <si>
    <t>Stable</t>
  </si>
  <si>
    <t>OECD average (2019)</t>
  </si>
  <si>
    <t>Error – the formula excludes Mexico, UK, New Zealand &amp; Slovak Republic</t>
  </si>
  <si>
    <t>Rounded to 2 decimal places</t>
  </si>
  <si>
    <t>Difference</t>
  </si>
  <si>
    <t>Confirmed (correct to 2 decimal places)</t>
  </si>
  <si>
    <t> </t>
  </si>
  <si>
    <t>Consider reporting countries in either alphabetical order or sorted by result (e.g. high to low)</t>
  </si>
  <si>
    <t>Error - does not match OECD data source</t>
  </si>
  <si>
    <t>Russia</t>
  </si>
  <si>
    <t>South Africa</t>
  </si>
  <si>
    <t>Overcrowding Rate</t>
  </si>
  <si>
    <t>The share of households (%) living in overcrowded conditions.</t>
  </si>
  <si>
    <t>No data available to make this determination</t>
  </si>
  <si>
    <t>Treasury analysing on the basis of the CNOS standard, which appears to suggest reduction in overcrowding rate, and less overcrowding than OECD average</t>
  </si>
  <si>
    <t>Data available from &lt;https://data.oecd.org/inequality/housing-overcrowding.htm&gt; for 2010 to 2019 for some countries</t>
  </si>
  <si>
    <t>Data up to 2019 is available at &lt;https://data.oecd.org/inequality/housing-overcrowding.htm&gt;</t>
  </si>
  <si>
    <t xml:space="preserve">The share of the adult population (aged 25 to 64) who report having worked in gainful employment for at least one hour in the past week. </t>
  </si>
  <si>
    <t>More up to data data available (2021) at https://stats.oecd.org/Index.aspx?datasetcode=HSL</t>
  </si>
  <si>
    <t>Calculation based on wrong rows, from row 11 to row 45. Should be rows 12 to 49.</t>
  </si>
  <si>
    <t>The values below provide decimal values (formatted to 1), while the data source provides 2 decimal places. Checked as 'ok' if the rounded to 1 decimal place matches rounding the data source value to 1 decimal place.</t>
  </si>
  <si>
    <t>More up to date number available:  '72.21' for 2021 at https://stats.oecd.org/Index.aspx?datasetcode=HSL</t>
  </si>
  <si>
    <t>More up to date number available:  '76.43' for 2021 at https://stats.oecd.org/Index.aspx?datasetcode=HSL</t>
  </si>
  <si>
    <t>More up to date number available:  '74.06' for 2021 at https://stats.oecd.org/Index.aspx?datasetcode=HSL</t>
  </si>
  <si>
    <t>More up to date number available:  '77.22' for 2021 at https://stats.oecd.org/Index.aspx?datasetcode=HSL</t>
  </si>
  <si>
    <t>More up to date number available:  '67.62' for 2021 at https://stats.oecd.org/Index.aspx?datasetcode=HSL</t>
  </si>
  <si>
    <t>More up to date number available:  '68.81' for 2021 at https://stats.oecd.org/Index.aspx?datasetcode=HSL</t>
  </si>
  <si>
    <t>More up to date number available:  '66.13' for 2021 at https://stats.oecd.org/Index.aspx?datasetcode=HSL</t>
  </si>
  <si>
    <t>More up to date number available:  '82.70' for 2021 at https://stats.oecd.org/Index.aspx?datasetcode=HSL</t>
  </si>
  <si>
    <t>The 2020 value should be 79.51;
More up to date number available: '80.75' for 2021 at https://stats.oecd.org/Index.aspx?datasetcode=HSL</t>
  </si>
  <si>
    <t>More up to date number available:  '81.00' for 2021 at https://stats.oecd.org/Index.aspx?datasetcode=HSL</t>
  </si>
  <si>
    <t>More up to date number available:  '78.72' for 2021 at https://stats.oecd.org/Index.aspx?datasetcode=HSL</t>
  </si>
  <si>
    <t>More up to date number available:  '75.39' for 2021 at https://stats.oecd.org/Index.aspx?datasetcode=HSL</t>
  </si>
  <si>
    <t>The 2020 value should be '80.5';
More up to date number available: '80.84' for 2021 at https://stats.oecd.org/Index.aspx?datasetcode=HSL</t>
  </si>
  <si>
    <t>More up to date number available:  '65.39' for 2021 at https://stats.oecd.org/Index.aspx?datasetcode=HSL</t>
  </si>
  <si>
    <t>More up to date number available:  '81.65' for 2021 at https://stats.oecd.org/Index.aspx?datasetcode=HSL</t>
  </si>
  <si>
    <t>More up to date number available:  '82.75' for 2021 at https://stats.oecd.org/Index.aspx?datasetcode=HSL</t>
  </si>
  <si>
    <t>The 2020 value should be '75.67';
More up to date number available '76.92' for 2021 at https://stats.oecd.org/Index.aspx?datasetcode=HSL</t>
  </si>
  <si>
    <t>More up to date number available:  '75.71' for 2021 at https://stats.oecd.org/Index.aspx?datasetcode=HSL</t>
  </si>
  <si>
    <t>More up to date number available:  '65.62' for 2021 at https://stats.oecd.org/Index.aspx?datasetcode=HSL</t>
  </si>
  <si>
    <t>More up to date number available:  '83.82' for 2021 at https://stats.oecd.org/Index.aspx?datasetcode=HSL</t>
  </si>
  <si>
    <t>More up to date number available:  '73.00' for 2021 at https://stats.oecd.org/Index.aspx?datasetcode=HSL</t>
  </si>
  <si>
    <t>More up to date number available:  '77.07' for 2021 at https://stats.oecd.org/Index.aspx?datasetcode=HSL</t>
  </si>
  <si>
    <t>More up to date number available:  '79.87' for 2021 at https://stats.oecd.org/Index.aspx?datasetcode=HSL</t>
  </si>
  <si>
    <t>More up to date number available:  '77.06' for 2021 at https://stats.oecd.org/Index.aspx?datasetcode=HSL</t>
  </si>
  <si>
    <t>More up to date number available:  '67.82' for 2021 at https://stats.oecd.org/Index.aspx?datasetcode=HSL</t>
  </si>
  <si>
    <t>2021 value is 82.11 (https://stats.oecd.org/Index.aspx?datasetcode=HSL)</t>
  </si>
  <si>
    <t>Rounded value is accurate but the full decimal places are 82.147... but the data source is 82.13;
More up to date number available: '83.23' for 2021 at https://stats.oecd.org/Index.aspx?datasetcode=HSL</t>
  </si>
  <si>
    <t>2021 value is 82.50 (https://stats.oecd.org/Index.aspx?datasetcode=HSL)</t>
  </si>
  <si>
    <t>2021 value is 77.70 (https://stats.oecd.org/Index.aspx?datasetcode=HSL)</t>
  </si>
  <si>
    <t>The 2020 value should be 77.52;
More up to date data is 79.59 (for 2021) https://stats.oecd.org/Index.aspx?datasetcode=HSL</t>
  </si>
  <si>
    <t>More up to date number available:  '78.02' for 2021 at https://stats.oecd.org/Index.aspx?datasetcode=HSL</t>
  </si>
  <si>
    <t>More up to date number available:  '78.99' for 2021 at https://stats.oecd.org/Index.aspx?datasetcode=HSL</t>
  </si>
  <si>
    <t>More up to date number available:  '70.53' for 2021 at https://stats.oecd.org/Index.aspx?datasetcode=HSL</t>
  </si>
  <si>
    <t>More up to date number available:  '82.94' for 2021 at https://stats.oecd.org/Index.aspx?datasetcode=HSL</t>
  </si>
  <si>
    <t>More up to date number available:  '82.88' for 2021 at https://stats.oecd.org/Index.aspx?datasetcode=HSL</t>
  </si>
  <si>
    <t>Rounded value is accurate but the full decimal places are  52.4922... but the data source is 52.51. Also, the country should be listed as Türkiye;
More up to date number available: '55.15' for 2021 at https://stats.oecd.org/Index.aspx?datasetcode=HSL</t>
  </si>
  <si>
    <t>The 2020 value should be '79.66';
More up to date number available: '79.33' for 2021 at https://stats.oecd.org/Index.aspx?datasetcode=HSL</t>
  </si>
  <si>
    <t>More up to date number available:  '73.68' for 2021 at https://stats.oecd.org/Index.aspx?datasetcode=HSL</t>
  </si>
  <si>
    <t xml:space="preserve">The difference between male and female median wages as a share (%) of the male median wage (for full-time employees). </t>
  </si>
  <si>
    <t xml:space="preserve">Checker notes: </t>
  </si>
  <si>
    <t>SENSE CHECK</t>
  </si>
  <si>
    <t>OECD - Average (field from OECD data source)</t>
  </si>
  <si>
    <r>
      <t xml:space="preserve">Data extracted 9/9/22 </t>
    </r>
    <r>
      <rPr>
        <i/>
        <sz val="11"/>
        <color rgb="FF000000"/>
        <rFont val="Calibri"/>
        <family val="2"/>
      </rPr>
      <t>(How's Life? Well-Being)</t>
    </r>
  </si>
  <si>
    <r>
      <t xml:space="preserve">Data extracted 8/9/22 </t>
    </r>
    <r>
      <rPr>
        <i/>
        <sz val="11"/>
        <color rgb="FF000000"/>
        <rFont val="Calibri"/>
        <family val="2"/>
      </rPr>
      <t>(Gender Wage Gap)</t>
    </r>
  </si>
  <si>
    <t>Consider changing the ‘Gender Pay Gap’ excel tab name to ‘Gender Wage Gap’ for consistency with the indicator name</t>
  </si>
  <si>
    <t>Note that the summary sheet lists this as 'No time series data for Australia - assumed stable', however time series data is available</t>
  </si>
  <si>
    <t>OECD - Average</t>
  </si>
  <si>
    <t>2005-2020</t>
  </si>
  <si>
    <t>Note: greater range available if needed</t>
  </si>
  <si>
    <r>
      <t xml:space="preserve">Note that Australia is </t>
    </r>
    <r>
      <rPr>
        <b/>
        <i/>
        <sz val="11"/>
        <color rgb="FFC00000"/>
        <rFont val="Calibri"/>
        <family val="2"/>
      </rPr>
      <t>higher</t>
    </r>
    <r>
      <rPr>
        <b/>
        <sz val="11"/>
        <color rgb="FFC00000"/>
        <rFont val="Calibri"/>
        <family val="2"/>
      </rPr>
      <t xml:space="preserve"> compared to the OECD average when compared to the same year</t>
    </r>
  </si>
  <si>
    <t>Australia (2020)</t>
  </si>
  <si>
    <t>Error - change calculation based on incorrect 2020 value</t>
  </si>
  <si>
    <t>OECD average (various years)</t>
  </si>
  <si>
    <t>Error – the formula excludes Switzerland, Turkey, UK &amp; US</t>
  </si>
  <si>
    <t>Rounded to 1 decimal place</t>
  </si>
  <si>
    <t>N/A</t>
  </si>
  <si>
    <t>Data prior to 2005 is not included in report</t>
  </si>
  <si>
    <t xml:space="preserve">It is unclear why the different years are being used in this table. Austria data is available for 2020 for example, but is reported for 2019, while more recent data is being reported for other countries. </t>
  </si>
  <si>
    <t xml:space="preserve">It is unclear why the different years are being used in this table. Belgium data is available for 2019 for example, but is reported for 2018, while more recent data is being reported for other countries. </t>
  </si>
  <si>
    <t>2021 data available</t>
  </si>
  <si>
    <t>Confirmed (correct to 1 decimal place)</t>
  </si>
  <si>
    <t>Error - does not match OECD data source. No 2020 available for Colombia. 2019 is 4.0</t>
  </si>
  <si>
    <t>Error - does not match OECD data source. No 2020 available for Costa Rica. 2018 is 4.7</t>
  </si>
  <si>
    <t>2020 data available</t>
  </si>
  <si>
    <t>Error - does not match OECD data source. More recent data to 2019 available</t>
  </si>
  <si>
    <t>Error - 13.987 rounds to 14.0 at 1 decimal place not 13.9. More recent data to 2020 available</t>
  </si>
  <si>
    <t>2019 data available</t>
  </si>
  <si>
    <t>Error - does not match OECD data source. 2014 is 3.4</t>
  </si>
  <si>
    <t>Error - does not match OECD data source. More recent data to 2021 available</t>
  </si>
  <si>
    <t xml:space="preserve">The share of employees whose usual working hours are 50 or more per week. </t>
  </si>
  <si>
    <t>2004-2018</t>
  </si>
  <si>
    <t>https://stats.oecd.org/Index.aspx?DataSetCode=HSL#</t>
  </si>
  <si>
    <t>The number of years a child born today could expect to live based on age-specific death rates currently prevailing.</t>
  </si>
  <si>
    <t>The gap in life expectancy among men with low education (no schooling, primary and lower secondary educational attainment) and high education (tertiary) at age 25.</t>
  </si>
  <si>
    <t xml:space="preserve">https://doi.org/10.1787/888934081416 </t>
  </si>
  <si>
    <t>NO TIME SERIES</t>
  </si>
  <si>
    <t>Australia (M)</t>
  </si>
  <si>
    <t>Australia (F)</t>
  </si>
  <si>
    <t>Value (M)</t>
  </si>
  <si>
    <t>Value (F)</t>
  </si>
  <si>
    <t>The average (mean) score per country on Programme for International Student Assessment (PISA) science tests that are conducted every three years for 15 year old students in OECD countries.</t>
  </si>
  <si>
    <t>2006, 2009, 2012, 2015, 2018</t>
  </si>
  <si>
    <t>The share of 15- year-old students below OECD Programme on International Students Assessment (PISA) level 2 in mathematics, science and reading. There are 6 levels in the PISA tests.</t>
  </si>
  <si>
    <t>2003, 2006, 2009, 2012, 2015, 2018</t>
  </si>
  <si>
    <t>https://gpseducation.oecd.org/IndicatorExplorer?plotter=h5&amp;query=2&amp;indicators=R000*R004*R006*R007*R008*R095*R096*R003*R011*R012*R002*R009*R010*M000*M004*M006*M007*M008*M095*M096*M003*M011*M012*M002*M009*M010*S000*S004*S006*S007*S008*S095*S096*S003*S011*S012*S002*S009*S010*N058*N059*N017*N081*N288*N121*N123*N122*N125*N126*N206*N278*N282*N283*N004*N005*N164*N276*N190*N284*N285*N286*N275*N287*N289*N213*N277*N273*N274*R019*R053*R054*R055*R056*R057*R058*R061*R062*R063*R064*R065*R066*R073*R074*R075*R026*R052*R097*N011*N128*N279*N280*N281*N090*X019*X020*X021*X022*X023*X025*X026*X027*X028*X029*X030*X031</t>
  </si>
  <si>
    <t>Science</t>
  </si>
  <si>
    <t>Maths</t>
  </si>
  <si>
    <t>Reading</t>
  </si>
  <si>
    <t>CzechRepublic</t>
  </si>
  <si>
    <t>NewZealand</t>
  </si>
  <si>
    <t>Portugal*</t>
  </si>
  <si>
    <t>SlovakRepublic</t>
  </si>
  <si>
    <t>UnitedKingdom</t>
  </si>
  <si>
    <t>UnitedStates*</t>
  </si>
  <si>
    <t>The share of the urban population with access to recreational green space within 10 minutes’ walking distance.</t>
  </si>
  <si>
    <t>The share of the population living in areas with annual concentrations of fine particulate matter (less than 2.5 microns in diameter) exceeding 10 micrograms per cubic metre.</t>
  </si>
  <si>
    <t>2010-2019 (with: 2005)</t>
  </si>
  <si>
    <t xml:space="preserve">A summary measure of life satisfaction based on survey responses, using against a scale from 0 to 10 where 0 means ‘not at all satisfied’ and 10 means ‘ completely satisfied’. </t>
  </si>
  <si>
    <t>* The OECD database has not been updated to include recent releases of the ABS General Social Survey, which is the source of the data for Australia. While the ABS has data for 2014, 2019 and 2020, the OECD just has 2014. However, the value from 2019 for Australia was used for the purposes of the international comparison. This is despite data being available in 2020. This because the 2020 result was likely affected by COVID and there is not data available in 2020 for other OECD countries. Using 2020 for Australia would thus be comparing a COVID-effected year for Australia with non-COVID-effected years of other OECD countries. 2019 is the latest year available for Australia that is not COVID-effected.</t>
  </si>
  <si>
    <t>2014, 2019, 2020</t>
  </si>
  <si>
    <t>https://www.abs.gov.au/statistics/people/people-and-communities/general-social-survey-summary-results-australia/latest-release#data-download</t>
  </si>
  <si>
    <t>The share of people with more negative feelings than positive feelings.</t>
  </si>
  <si>
    <t>Homicides (deaths per 100k)</t>
  </si>
  <si>
    <t xml:space="preserve">The number of deaths due to assault per 100,000 people. </t>
  </si>
  <si>
    <t>* Australia's level of homicides has increased by 12.5% from 2004 to 2020, and this is more than the 2% threshold. However, we have used discretion to say that we have been stable given: (1) the OECD shows a minor change from 0.8 to 0.9  and (2) other ABS data shows improvement.</t>
  </si>
  <si>
    <t>https://www.abs.gov.au/statistics/people/crime-and-justice/recorded-crime-victims/2021</t>
  </si>
  <si>
    <t>The gender gap in the share of people declaring that they feel safe when walking alone at night in the city or area where they live.</t>
  </si>
  <si>
    <t>2006-2012, 2013-2018</t>
  </si>
  <si>
    <t>9. Safety | How's Life? 2020 : Measuring Well-being | OECD iLibrary (oecd-ilibrary.org)</t>
  </si>
  <si>
    <t>2006-2012</t>
  </si>
  <si>
    <t>2013-18</t>
  </si>
  <si>
    <t>2013-2018</t>
  </si>
  <si>
    <t xml:space="preserve">The number of hours spent per week interacting with friends and family as a primary activity. </t>
  </si>
  <si>
    <t>* The source of the OECD data is the ABS Time Use Survey. The OECD Database does not include data from the most recent release of the TUS in October 2022. Data from the October release for Australia has been included. The 2006 and 2020-21 time use estimates are not fully comparable due to changes in methodology.</t>
  </si>
  <si>
    <t>2006, 2021</t>
  </si>
  <si>
    <t>https://www.abs.gov.au/statistics/people/people-and-communities/how-australians-use-their-time/latest-release#data-download</t>
  </si>
  <si>
    <t xml:space="preserve">The share of people surveyed that report having friends or relatives that can assist them when needed. </t>
  </si>
  <si>
    <t>The number of votes cast in major national elections, as a share of the population registered to vote (i.e., the number of people listed in the electoral register).</t>
  </si>
  <si>
    <t>2007, 2010, 2013, 2016, 2019</t>
  </si>
  <si>
    <t>https://www.aec.gov.au/elections/federal_elections/voter-turnout.htm</t>
  </si>
  <si>
    <t>No Time Series</t>
  </si>
  <si>
    <t>Time allocated to leisure and personal care - presented in hours per day and only among people in full-time employment.</t>
  </si>
  <si>
    <t>The minutes of paid and unpaid work per day that women work in excess of men among the working age population.</t>
  </si>
  <si>
    <t>Absolute Value</t>
  </si>
  <si>
    <t>Having a Say in Government</t>
  </si>
  <si>
    <t xml:space="preserve">The share of people who feel that they have a say in what the government does.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</si>
</sst>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0_ ;\-#,##0.00\ "/>
    <numFmt numFmtId="166" formatCode="0.0"/>
    <numFmt numFmtId="167" formatCode="#,##0.0_ ;\-#,##0.0\ "/>
    <numFmt numFmtId="168" formatCode="#,##0.0"/>
    <numFmt numFmtId="169" formatCode="_(&quot;€&quot;* #,##0.00_);_(&quot;€&quot;* \(#,##0.00\);_(&quot;€&quot;* &quot;-&quot;??_);_(@_)"/>
    <numFmt numFmtId="170" formatCode="General_)"/>
    <numFmt numFmtId="171" formatCode="&quot;£&quot;#,##0.00;\-&quot;£&quot;#,##0.00"/>
    <numFmt numFmtId="172" formatCode="#,##0.000"/>
    <numFmt numFmtId="173" formatCode="#,##0.00%;[Red]\(#,##0.00%\)"/>
    <numFmt numFmtId="174" formatCode="&quot;$&quot;#,##0\ ;\(&quot;$&quot;#,##0\)"/>
    <numFmt numFmtId="175" formatCode="&quot;$&quot;#,##0_);\(&quot;$&quot;#,##0.0\)"/>
    <numFmt numFmtId="176" formatCode="0.00_)"/>
    <numFmt numFmtId="177" formatCode="_-* #,##0.00\ _k_r_-;\-* #,##0.00\ _k_r_-;_-* &quot;-&quot;??\ _k_r_-;_-@_-"/>
    <numFmt numFmtId="178" formatCode="0.000"/>
    <numFmt numFmtId="179" formatCode="0.000%"/>
    <numFmt numFmtId="180" formatCode="0.00000%"/>
  </numFmts>
  <fonts count="15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8"/>
      <name val="Verdana"/>
      <family val="2"/>
    </font>
    <font>
      <sz val="8"/>
      <name val="Arial"/>
      <family val="2"/>
    </font>
    <font>
      <b/>
      <sz val="11"/>
      <color theme="1"/>
      <name val="Calibri"/>
      <family val="2"/>
      <scheme val="minor"/>
    </font>
    <font>
      <sz val="11"/>
      <color theme="1"/>
      <name val="Calibri"/>
      <family val="2"/>
    </font>
    <font>
      <sz val="11"/>
      <color rgb="FFFF0000"/>
      <name val="Calibri"/>
      <family val="2"/>
      <scheme val="minor"/>
    </font>
    <font>
      <sz val="10"/>
      <name val="Arial Narrow"/>
      <family val="2"/>
    </font>
    <font>
      <sz val="8"/>
      <color indexed="9"/>
      <name val="Verdana"/>
      <family val="2"/>
    </font>
    <font>
      <u/>
      <sz val="11"/>
      <color theme="10"/>
      <name val="Calibri"/>
      <family val="2"/>
      <scheme val="minor"/>
    </font>
    <font>
      <u/>
      <sz val="8"/>
      <name val="Verdana"/>
      <family val="2"/>
    </font>
    <font>
      <u/>
      <sz val="8"/>
      <name val="Arial"/>
      <family val="2"/>
    </font>
    <font>
      <sz val="8"/>
      <name val="Calibri"/>
      <family val="2"/>
      <scheme val="minor"/>
    </font>
    <font>
      <sz val="7"/>
      <color rgb="FF494444"/>
      <name val="Arial"/>
      <family val="2"/>
    </font>
    <font>
      <sz val="10"/>
      <color theme="1"/>
      <name val="Arial"/>
      <family val="2"/>
    </font>
    <font>
      <sz val="10"/>
      <color theme="1"/>
      <name val="Arial Narrow"/>
      <family val="2"/>
    </font>
    <font>
      <b/>
      <sz val="10"/>
      <name val="Arial"/>
      <family val="2"/>
    </font>
    <font>
      <b/>
      <sz val="8"/>
      <name val="Arial"/>
      <family val="2"/>
    </font>
    <font>
      <sz val="12"/>
      <name val="Arial"/>
      <family val="2"/>
    </font>
    <font>
      <sz val="11"/>
      <color theme="1"/>
      <name val="Arial"/>
      <family val="2"/>
    </font>
    <font>
      <b/>
      <sz val="10"/>
      <color theme="1"/>
      <name val="Arial Narrow"/>
      <family val="2"/>
    </font>
    <font>
      <sz val="10"/>
      <color rgb="FF000000"/>
      <name val="Arial Narrow"/>
      <family val="2"/>
    </font>
    <font>
      <sz val="11"/>
      <color rgb="FFC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theme="9" tint="-0.249977111117893"/>
      <name val="Calibri"/>
      <family val="2"/>
      <scheme val="minor"/>
    </font>
    <font>
      <sz val="8"/>
      <color theme="9" tint="-0.249977111117893"/>
      <name val="Arial"/>
      <family val="2"/>
    </font>
    <font>
      <sz val="10"/>
      <color indexed="8"/>
      <name val="Arial"/>
      <family val="2"/>
    </font>
    <font>
      <sz val="10"/>
      <color indexed="9"/>
      <name val="Arial"/>
      <family val="2"/>
    </font>
    <font>
      <sz val="10"/>
      <name val="Times New Roman"/>
      <family val="1"/>
    </font>
    <font>
      <sz val="10"/>
      <color indexed="20"/>
      <name val="Arial"/>
      <family val="2"/>
    </font>
    <font>
      <b/>
      <sz val="8"/>
      <color indexed="8"/>
      <name val="MS Sans Serif"/>
      <family val="2"/>
    </font>
    <font>
      <sz val="11"/>
      <name val="µ¸¿ò"/>
      <charset val="129"/>
    </font>
    <font>
      <sz val="9"/>
      <color indexed="9"/>
      <name val="Times"/>
      <family val="1"/>
    </font>
    <font>
      <b/>
      <sz val="10"/>
      <color indexed="52"/>
      <name val="Arial"/>
      <family val="2"/>
    </font>
    <font>
      <b/>
      <sz val="10"/>
      <color indexed="9"/>
      <name val="Arial"/>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i/>
      <sz val="10"/>
      <color indexed="23"/>
      <name val="Arial"/>
      <family val="2"/>
    </font>
    <font>
      <sz val="8"/>
      <color indexed="8"/>
      <name val="Arial"/>
      <family val="2"/>
    </font>
    <font>
      <sz val="7"/>
      <name val="Arial"/>
      <family val="2"/>
    </font>
    <font>
      <sz val="10"/>
      <color indexed="8"/>
      <name val="Arial"/>
      <family val="2"/>
      <charset val="238"/>
    </font>
    <font>
      <sz val="10"/>
      <color indexed="17"/>
      <name val="Arial"/>
      <family val="2"/>
    </font>
    <font>
      <b/>
      <sz val="6"/>
      <name val="Arial"/>
      <family val="2"/>
    </font>
    <font>
      <b/>
      <sz val="12"/>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10"/>
      <color indexed="36"/>
      <name val="Arial"/>
      <family val="2"/>
    </font>
    <font>
      <u/>
      <sz val="10"/>
      <color indexed="12"/>
      <name val="MS Sans Serif"/>
      <family val="2"/>
    </font>
    <font>
      <u/>
      <sz val="7.5"/>
      <color indexed="12"/>
      <name val="Courier"/>
      <family val="3"/>
    </font>
    <font>
      <u/>
      <sz val="9"/>
      <color indexed="12"/>
      <name val="Times"/>
      <family val="1"/>
    </font>
    <font>
      <u/>
      <sz val="10"/>
      <color indexed="12"/>
      <name val="Arial CE"/>
      <charset val="238"/>
    </font>
    <font>
      <sz val="10"/>
      <color indexed="62"/>
      <name val="Arial"/>
      <family val="2"/>
    </font>
    <font>
      <b/>
      <sz val="8.5"/>
      <color indexed="8"/>
      <name val="MS Sans Serif"/>
      <family val="2"/>
    </font>
    <font>
      <sz val="8"/>
      <name val="Arial"/>
      <family val="2"/>
      <charset val="238"/>
    </font>
    <font>
      <sz val="10"/>
      <color indexed="52"/>
      <name val="Arial"/>
      <family val="2"/>
    </font>
    <font>
      <sz val="10"/>
      <color indexed="60"/>
      <name val="Arial"/>
      <family val="2"/>
    </font>
    <font>
      <b/>
      <i/>
      <sz val="16"/>
      <name val="Helv"/>
    </font>
    <font>
      <sz val="10"/>
      <name val="MS Sans Serif"/>
      <family val="2"/>
    </font>
    <font>
      <sz val="10"/>
      <name val="Helvetica"/>
      <family val="2"/>
    </font>
    <font>
      <sz val="10"/>
      <color indexed="8"/>
      <name val="Times"/>
      <family val="1"/>
    </font>
    <font>
      <sz val="11"/>
      <color indexed="8"/>
      <name val="Calibri"/>
      <family val="2"/>
    </font>
    <font>
      <b/>
      <sz val="10"/>
      <color indexed="63"/>
      <name val="Arial"/>
      <family val="2"/>
    </font>
    <font>
      <sz val="8"/>
      <color indexed="62"/>
      <name val="Arial"/>
      <family val="2"/>
    </font>
    <font>
      <b/>
      <u/>
      <sz val="10"/>
      <color indexed="8"/>
      <name val="MS Sans Serif"/>
      <family val="2"/>
    </font>
    <font>
      <sz val="7.5"/>
      <color indexed="8"/>
      <name val="MS Sans Serif"/>
      <family val="2"/>
    </font>
    <font>
      <b/>
      <sz val="10"/>
      <color indexed="8"/>
      <name val="MS Sans Serif"/>
      <family val="2"/>
    </font>
    <font>
      <vertAlign val="superscript"/>
      <sz val="8"/>
      <color indexed="62"/>
      <name val="Arial"/>
      <family val="2"/>
    </font>
    <font>
      <b/>
      <sz val="14"/>
      <name val="Helv"/>
    </font>
    <font>
      <b/>
      <sz val="12"/>
      <name val="Helv"/>
    </font>
    <font>
      <i/>
      <sz val="8"/>
      <name val="Tms Rmn"/>
    </font>
    <font>
      <b/>
      <sz val="18"/>
      <color indexed="56"/>
      <name val="Cambria"/>
      <family val="2"/>
    </font>
    <font>
      <b/>
      <sz val="8"/>
      <name val="Tms Rmn"/>
    </font>
    <font>
      <b/>
      <sz val="10"/>
      <color indexed="8"/>
      <name val="Arial"/>
      <family val="2"/>
    </font>
    <font>
      <sz val="8"/>
      <name val="Times New Roman"/>
      <family val="1"/>
    </font>
    <font>
      <b/>
      <sz val="10"/>
      <name val="Times New Roman"/>
      <family val="1"/>
    </font>
    <font>
      <sz val="10"/>
      <color indexed="10"/>
      <name val="Arial"/>
      <family val="2"/>
    </font>
    <font>
      <sz val="10"/>
      <name val="Times"/>
      <family val="1"/>
    </font>
    <font>
      <sz val="11"/>
      <name val="돋움"/>
      <family val="3"/>
      <charset val="129"/>
    </font>
    <font>
      <sz val="10"/>
      <name val="ＭＳ 明朝"/>
      <family val="1"/>
      <charset val="128"/>
    </font>
    <font>
      <sz val="10"/>
      <color theme="0"/>
      <name val="Arial"/>
      <family val="2"/>
    </font>
    <font>
      <sz val="10"/>
      <color rgb="FF9C0006"/>
      <name val="Arial"/>
      <family val="2"/>
    </font>
    <font>
      <b/>
      <sz val="10"/>
      <color rgb="FFFA7D00"/>
      <name val="Arial"/>
      <family val="2"/>
    </font>
    <font>
      <b/>
      <sz val="10"/>
      <color theme="0"/>
      <name val="Arial"/>
      <family val="2"/>
    </font>
    <font>
      <sz val="8"/>
      <color theme="1"/>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1"/>
      <color rgb="FF9C6500"/>
      <name val="Calibri"/>
      <family val="2"/>
      <scheme val="minor"/>
    </font>
    <font>
      <sz val="9"/>
      <color theme="1"/>
      <name val="Arial"/>
      <family val="2"/>
    </font>
    <font>
      <sz val="12"/>
      <color theme="1"/>
      <name val="Calibri"/>
      <family val="2"/>
      <scheme val="minor"/>
    </font>
    <font>
      <sz val="11"/>
      <color theme="1"/>
      <name val="Calibri"/>
      <family val="2"/>
      <charset val="238"/>
      <scheme val="minor"/>
    </font>
    <font>
      <sz val="11"/>
      <color theme="1"/>
      <name val="Czcionka tekstu podstawowego"/>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10"/>
      <name val="System"/>
      <family val="2"/>
    </font>
    <font>
      <b/>
      <sz val="11"/>
      <color theme="9" tint="-0.249977111117893"/>
      <name val="Calibri"/>
      <family val="2"/>
      <scheme val="minor"/>
    </font>
    <font>
      <sz val="10"/>
      <color theme="9" tint="-0.249977111117893"/>
      <name val="Arial Narrow"/>
      <family val="2"/>
    </font>
    <font>
      <sz val="11"/>
      <color rgb="FF000000"/>
      <name val="Calibri"/>
      <family val="2"/>
    </font>
    <font>
      <b/>
      <sz val="11"/>
      <color rgb="FF000000"/>
      <name val="Calibri"/>
      <family val="2"/>
    </font>
    <font>
      <sz val="11"/>
      <color rgb="FFC00000"/>
      <name val="Calibri"/>
      <family val="2"/>
    </font>
    <font>
      <sz val="11"/>
      <color rgb="FF006100"/>
      <name val="Calibri"/>
      <family val="2"/>
    </font>
    <font>
      <i/>
      <sz val="11"/>
      <color rgb="FF000000"/>
      <name val="Calibri"/>
      <family val="2"/>
    </font>
    <font>
      <sz val="11"/>
      <color rgb="FF9C0006"/>
      <name val="Calibri"/>
      <family val="2"/>
    </font>
    <font>
      <sz val="11"/>
      <color rgb="FF444444"/>
      <name val="Calibri"/>
      <family val="2"/>
    </font>
    <font>
      <sz val="11"/>
      <color theme="9" tint="-0.249977111117893"/>
      <name val="Calibri"/>
      <family val="2"/>
    </font>
    <font>
      <b/>
      <sz val="11"/>
      <color theme="9" tint="-0.249977111117893"/>
      <name val="Calibri"/>
      <family val="2"/>
    </font>
    <font>
      <i/>
      <sz val="11"/>
      <color theme="9" tint="-0.249977111117893"/>
      <name val="Calibri"/>
      <family val="2"/>
    </font>
    <font>
      <sz val="7"/>
      <color theme="9" tint="-0.249977111117893"/>
      <name val="Arial"/>
      <family val="2"/>
    </font>
    <font>
      <sz val="11"/>
      <color theme="5" tint="-0.249977111117893"/>
      <name val="Calibri"/>
      <family val="2"/>
      <scheme val="minor"/>
    </font>
    <font>
      <u/>
      <sz val="11"/>
      <color theme="9" tint="-0.249977111117893"/>
      <name val="Calibri"/>
      <family val="2"/>
      <scheme val="minor"/>
    </font>
    <font>
      <b/>
      <sz val="11"/>
      <color theme="5" tint="-0.249977111117893"/>
      <name val="Calibri"/>
      <family val="2"/>
      <scheme val="minor"/>
    </font>
    <font>
      <sz val="11"/>
      <color theme="5" tint="-0.249977111117893"/>
      <name val="Calibri"/>
      <family val="2"/>
    </font>
    <font>
      <b/>
      <sz val="11"/>
      <color rgb="FFC00000"/>
      <name val="Calibri"/>
      <family val="2"/>
    </font>
    <font>
      <b/>
      <i/>
      <sz val="11"/>
      <color rgb="FFC00000"/>
      <name val="Calibri"/>
      <family val="2"/>
    </font>
    <font>
      <sz val="11"/>
      <name val="Calibri"/>
      <family val="2"/>
      <scheme val="minor"/>
    </font>
    <font>
      <b/>
      <sz val="11"/>
      <name val="Calibri"/>
      <family val="2"/>
      <scheme val="minor"/>
    </font>
    <font>
      <b/>
      <u/>
      <sz val="11"/>
      <color theme="10"/>
      <name val="Calibri"/>
      <family val="2"/>
      <scheme val="minor"/>
    </font>
    <font>
      <sz val="10"/>
      <name val="Tahoma"/>
      <family val="2"/>
    </font>
    <font>
      <sz val="11"/>
      <color rgb="FF0070C0"/>
      <name val="Calibri"/>
      <family val="2"/>
      <scheme val="minor"/>
    </font>
    <font>
      <b/>
      <sz val="11"/>
      <color indexed="8"/>
      <name val="Calibri"/>
      <family val="2"/>
      <scheme val="minor"/>
    </font>
  </fonts>
  <fills count="7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CCCC"/>
        <bgColor indexed="64"/>
      </patternFill>
    </fill>
    <fill>
      <patternFill patternType="solid">
        <fgColor rgb="FF00A1E3"/>
        <bgColor indexed="64"/>
      </patternFill>
    </fill>
    <fill>
      <patternFill patternType="solid">
        <fgColor rgb="FFC4D8ED"/>
        <bgColor indexed="64"/>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0F8FF"/>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6"/>
      </patternFill>
    </fill>
    <fill>
      <patternFill patternType="solid">
        <fgColor indexed="10"/>
        <bgColor indexed="64"/>
      </patternFill>
    </fill>
    <fill>
      <patternFill patternType="solid">
        <fgColor indexed="43"/>
      </patternFill>
    </fill>
    <fill>
      <patternFill patternType="solid">
        <fgColor indexed="44"/>
        <bgColor indexed="10"/>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0.59999389629810485"/>
        <bgColor theme="4"/>
      </patternFill>
    </fill>
    <fill>
      <patternFill patternType="solid">
        <fgColor theme="2" tint="0.59999389629810485"/>
        <bgColor indexed="64"/>
      </patternFill>
    </fill>
  </fills>
  <borders count="59">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bottom/>
      <diagonal/>
    </border>
    <border>
      <left style="thin">
        <color indexed="64"/>
      </left>
      <right/>
      <top/>
      <bottom/>
      <diagonal/>
    </border>
    <border>
      <left/>
      <right/>
      <top/>
      <bottom style="medium">
        <color rgb="FFDDDDDD"/>
      </bottom>
      <diagonal/>
    </border>
    <border>
      <left style="thin">
        <color indexed="64"/>
      </left>
      <right/>
      <top style="thin">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style="thin">
        <color indexed="64"/>
      </bottom>
      <diagonal/>
    </border>
    <border>
      <left/>
      <right/>
      <top style="thick">
        <color indexed="63"/>
      </top>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2424">
    <xf numFmtId="0" fontId="0" fillId="0" borderId="0"/>
    <xf numFmtId="9" fontId="1" fillId="0" borderId="0" applyFont="0" applyFill="0" applyBorder="0" applyAlignment="0" applyProtection="0"/>
    <xf numFmtId="0" fontId="3" fillId="0" borderId="0"/>
    <xf numFmtId="0" fontId="11" fillId="0" borderId="0" applyNumberFormat="0" applyFill="0" applyBorder="0" applyAlignment="0" applyProtection="0"/>
    <xf numFmtId="0" fontId="16" fillId="0" borderId="0"/>
    <xf numFmtId="0" fontId="5" fillId="0" borderId="0"/>
    <xf numFmtId="0" fontId="5" fillId="0" borderId="0">
      <alignment horizontal="right"/>
    </xf>
    <xf numFmtId="0" fontId="5" fillId="0" borderId="0">
      <alignment horizontal="right"/>
    </xf>
    <xf numFmtId="0" fontId="1" fillId="0" borderId="0"/>
    <xf numFmtId="0" fontId="21" fillId="0" borderId="0"/>
    <xf numFmtId="0" fontId="3" fillId="0" borderId="0"/>
    <xf numFmtId="0" fontId="3" fillId="0" borderId="0"/>
    <xf numFmtId="0" fontId="20" fillId="0" borderId="0"/>
    <xf numFmtId="0" fontId="3" fillId="0" borderId="0"/>
    <xf numFmtId="0" fontId="16" fillId="0" borderId="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6" fillId="37" borderId="0" applyNumberFormat="0" applyBorder="0" applyAlignment="0" applyProtection="0"/>
    <xf numFmtId="0" fontId="16" fillId="41" borderId="0" applyNumberFormat="0" applyBorder="0" applyAlignment="0" applyProtection="0"/>
    <xf numFmtId="0" fontId="38" fillId="44" borderId="0" applyNumberFormat="0" applyBorder="0" applyAlignment="0" applyProtection="0"/>
    <xf numFmtId="0" fontId="1" fillId="21" borderId="0" applyNumberFormat="0" applyBorder="0" applyAlignment="0" applyProtection="0"/>
    <xf numFmtId="0" fontId="38" fillId="44" borderId="0" applyNumberFormat="0" applyBorder="0" applyAlignment="0" applyProtection="0"/>
    <xf numFmtId="0" fontId="1"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8" fillId="45" borderId="0" applyNumberFormat="0" applyBorder="0" applyAlignment="0" applyProtection="0"/>
    <xf numFmtId="0" fontId="1" fillId="25" borderId="0" applyNumberFormat="0" applyBorder="0" applyAlignment="0" applyProtection="0"/>
    <xf numFmtId="0" fontId="38" fillId="45" borderId="0" applyNumberFormat="0" applyBorder="0" applyAlignment="0" applyProtection="0"/>
    <xf numFmtId="0" fontId="1"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8" fillId="46" borderId="0" applyNumberFormat="0" applyBorder="0" applyAlignment="0" applyProtection="0"/>
    <xf numFmtId="0" fontId="1" fillId="29" borderId="0" applyNumberFormat="0" applyBorder="0" applyAlignment="0" applyProtection="0"/>
    <xf numFmtId="0" fontId="38" fillId="46" borderId="0" applyNumberFormat="0" applyBorder="0" applyAlignment="0" applyProtection="0"/>
    <xf numFmtId="0" fontId="1"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8" fillId="47" borderId="0" applyNumberFormat="0" applyBorder="0" applyAlignment="0" applyProtection="0"/>
    <xf numFmtId="0" fontId="1" fillId="33" borderId="0" applyNumberFormat="0" applyBorder="0" applyAlignment="0" applyProtection="0"/>
    <xf numFmtId="0" fontId="38" fillId="47" borderId="0" applyNumberFormat="0" applyBorder="0" applyAlignment="0" applyProtection="0"/>
    <xf numFmtId="0" fontId="1"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8" fillId="48" borderId="0" applyNumberFormat="0" applyBorder="0" applyAlignment="0" applyProtection="0"/>
    <xf numFmtId="0" fontId="1" fillId="37" borderId="0" applyNumberFormat="0" applyBorder="0" applyAlignment="0" applyProtection="0"/>
    <xf numFmtId="0" fontId="38" fillId="48" borderId="0" applyNumberFormat="0" applyBorder="0" applyAlignment="0" applyProtection="0"/>
    <xf numFmtId="0" fontId="1"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8" fillId="49" borderId="0" applyNumberFormat="0" applyBorder="0" applyAlignment="0" applyProtection="0"/>
    <xf numFmtId="0" fontId="1" fillId="41" borderId="0" applyNumberFormat="0" applyBorder="0" applyAlignment="0" applyProtection="0"/>
    <xf numFmtId="0" fontId="38" fillId="49" borderId="0" applyNumberFormat="0" applyBorder="0" applyAlignment="0" applyProtection="0"/>
    <xf numFmtId="0" fontId="1"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38" borderId="0" applyNumberFormat="0" applyBorder="0" applyAlignment="0" applyProtection="0"/>
    <xf numFmtId="0" fontId="16" fillId="42" borderId="0" applyNumberFormat="0" applyBorder="0" applyAlignment="0" applyProtection="0"/>
    <xf numFmtId="0" fontId="38" fillId="50" borderId="0" applyNumberFormat="0" applyBorder="0" applyAlignment="0" applyProtection="0"/>
    <xf numFmtId="0" fontId="1" fillId="22" borderId="0" applyNumberFormat="0" applyBorder="0" applyAlignment="0" applyProtection="0"/>
    <xf numFmtId="0" fontId="38" fillId="50" borderId="0" applyNumberFormat="0" applyBorder="0" applyAlignment="0" applyProtection="0"/>
    <xf numFmtId="0" fontId="1"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38" fillId="51" borderId="0" applyNumberFormat="0" applyBorder="0" applyAlignment="0" applyProtection="0"/>
    <xf numFmtId="0" fontId="1" fillId="26" borderId="0" applyNumberFormat="0" applyBorder="0" applyAlignment="0" applyProtection="0"/>
    <xf numFmtId="0" fontId="38" fillId="51" borderId="0" applyNumberFormat="0" applyBorder="0" applyAlignment="0" applyProtection="0"/>
    <xf numFmtId="0" fontId="1"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8" fillId="52" borderId="0" applyNumberFormat="0" applyBorder="0" applyAlignment="0" applyProtection="0"/>
    <xf numFmtId="0" fontId="1" fillId="30" borderId="0" applyNumberFormat="0" applyBorder="0" applyAlignment="0" applyProtection="0"/>
    <xf numFmtId="0" fontId="38" fillId="52" borderId="0" applyNumberFormat="0" applyBorder="0" applyAlignment="0" applyProtection="0"/>
    <xf numFmtId="0" fontId="1"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8" fillId="47" borderId="0" applyNumberFormat="0" applyBorder="0" applyAlignment="0" applyProtection="0"/>
    <xf numFmtId="0" fontId="1" fillId="34" borderId="0" applyNumberFormat="0" applyBorder="0" applyAlignment="0" applyProtection="0"/>
    <xf numFmtId="0" fontId="38" fillId="47" borderId="0" applyNumberFormat="0" applyBorder="0" applyAlignment="0" applyProtection="0"/>
    <xf numFmtId="0" fontId="1"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38" fillId="50" borderId="0" applyNumberFormat="0" applyBorder="0" applyAlignment="0" applyProtection="0"/>
    <xf numFmtId="0" fontId="1" fillId="38" borderId="0" applyNumberFormat="0" applyBorder="0" applyAlignment="0" applyProtection="0"/>
    <xf numFmtId="0" fontId="38" fillId="50" borderId="0" applyNumberFormat="0" applyBorder="0" applyAlignment="0" applyProtection="0"/>
    <xf numFmtId="0" fontId="1"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38" fillId="53" borderId="0" applyNumberFormat="0" applyBorder="0" applyAlignment="0" applyProtection="0"/>
    <xf numFmtId="0" fontId="1" fillId="42" borderId="0" applyNumberFormat="0" applyBorder="0" applyAlignment="0" applyProtection="0"/>
    <xf numFmtId="0" fontId="38" fillId="53" borderId="0" applyNumberFormat="0" applyBorder="0" applyAlignment="0" applyProtection="0"/>
    <xf numFmtId="0" fontId="1"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9" fillId="54" borderId="0" applyNumberFormat="0" applyBorder="0" applyAlignment="0" applyProtection="0"/>
    <xf numFmtId="0" fontId="102" fillId="23" borderId="0" applyNumberFormat="0" applyBorder="0" applyAlignment="0" applyProtection="0"/>
    <xf numFmtId="0" fontId="39" fillId="54"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9" fillId="51" borderId="0" applyNumberFormat="0" applyBorder="0" applyAlignment="0" applyProtection="0"/>
    <xf numFmtId="0" fontId="102" fillId="27" borderId="0" applyNumberFormat="0" applyBorder="0" applyAlignment="0" applyProtection="0"/>
    <xf numFmtId="0" fontId="39" fillId="5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9" fillId="52" borderId="0" applyNumberFormat="0" applyBorder="0" applyAlignment="0" applyProtection="0"/>
    <xf numFmtId="0" fontId="102" fillId="31" borderId="0" applyNumberFormat="0" applyBorder="0" applyAlignment="0" applyProtection="0"/>
    <xf numFmtId="0" fontId="39" fillId="52"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9" fillId="55" borderId="0" applyNumberFormat="0" applyBorder="0" applyAlignment="0" applyProtection="0"/>
    <xf numFmtId="0" fontId="102" fillId="35" borderId="0" applyNumberFormat="0" applyBorder="0" applyAlignment="0" applyProtection="0"/>
    <xf numFmtId="0" fontId="39" fillId="55"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9" fillId="56" borderId="0" applyNumberFormat="0" applyBorder="0" applyAlignment="0" applyProtection="0"/>
    <xf numFmtId="0" fontId="102" fillId="39" borderId="0" applyNumberFormat="0" applyBorder="0" applyAlignment="0" applyProtection="0"/>
    <xf numFmtId="0" fontId="39" fillId="56"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9" fillId="57" borderId="0" applyNumberFormat="0" applyBorder="0" applyAlignment="0" applyProtection="0"/>
    <xf numFmtId="0" fontId="102" fillId="43" borderId="0" applyNumberFormat="0" applyBorder="0" applyAlignment="0" applyProtection="0"/>
    <xf numFmtId="0" fontId="39" fillId="57"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9" fillId="58" borderId="0" applyNumberFormat="0" applyBorder="0" applyAlignment="0" applyProtection="0"/>
    <xf numFmtId="0" fontId="102" fillId="20" borderId="0" applyNumberFormat="0" applyBorder="0" applyAlignment="0" applyProtection="0"/>
    <xf numFmtId="0" fontId="39" fillId="58"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9" fillId="59" borderId="0" applyNumberFormat="0" applyBorder="0" applyAlignment="0" applyProtection="0"/>
    <xf numFmtId="0" fontId="102" fillId="24" borderId="0" applyNumberFormat="0" applyBorder="0" applyAlignment="0" applyProtection="0"/>
    <xf numFmtId="0" fontId="39" fillId="59"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9" fillId="60" borderId="0" applyNumberFormat="0" applyBorder="0" applyAlignment="0" applyProtection="0"/>
    <xf numFmtId="0" fontId="102" fillId="28" borderId="0" applyNumberFormat="0" applyBorder="0" applyAlignment="0" applyProtection="0"/>
    <xf numFmtId="0" fontId="39" fillId="60"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9" fillId="55" borderId="0" applyNumberFormat="0" applyBorder="0" applyAlignment="0" applyProtection="0"/>
    <xf numFmtId="0" fontId="102" fillId="32" borderId="0" applyNumberFormat="0" applyBorder="0" applyAlignment="0" applyProtection="0"/>
    <xf numFmtId="0" fontId="39" fillId="5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9" fillId="56" borderId="0" applyNumberFormat="0" applyBorder="0" applyAlignment="0" applyProtection="0"/>
    <xf numFmtId="0" fontId="102" fillId="36" borderId="0" applyNumberFormat="0" applyBorder="0" applyAlignment="0" applyProtection="0"/>
    <xf numFmtId="0" fontId="39" fillId="56"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9" fillId="61" borderId="0" applyNumberFormat="0" applyBorder="0" applyAlignment="0" applyProtection="0"/>
    <xf numFmtId="0" fontId="102" fillId="40" borderId="0" applyNumberFormat="0" applyBorder="0" applyAlignment="0" applyProtection="0"/>
    <xf numFmtId="0" fontId="39" fillId="61" borderId="0" applyNumberFormat="0" applyBorder="0" applyAlignment="0" applyProtection="0"/>
    <xf numFmtId="0" fontId="40" fillId="0" borderId="26">
      <alignment horizontal="center" vertical="center"/>
    </xf>
    <xf numFmtId="0" fontId="40" fillId="0" borderId="26">
      <alignment horizontal="center" vertical="center"/>
    </xf>
    <xf numFmtId="0" fontId="29" fillId="14" borderId="0" applyNumberFormat="0" applyBorder="0" applyAlignment="0" applyProtection="0"/>
    <xf numFmtId="0" fontId="29" fillId="14" borderId="0" applyNumberFormat="0" applyBorder="0" applyAlignment="0" applyProtection="0"/>
    <xf numFmtId="0" fontId="41" fillId="45" borderId="0" applyNumberFormat="0" applyBorder="0" applyAlignment="0" applyProtection="0"/>
    <xf numFmtId="0" fontId="103" fillId="14" borderId="0" applyNumberFormat="0" applyBorder="0" applyAlignment="0" applyProtection="0"/>
    <xf numFmtId="0" fontId="41" fillId="45" borderId="0" applyNumberFormat="0" applyBorder="0" applyAlignment="0" applyProtection="0"/>
    <xf numFmtId="0" fontId="5" fillId="62" borderId="27"/>
    <xf numFmtId="0" fontId="42" fillId="63" borderId="28">
      <alignment horizontal="right" vertical="top" wrapText="1"/>
    </xf>
    <xf numFmtId="0" fontId="43" fillId="0" borderId="0"/>
    <xf numFmtId="170" fontId="44" fillId="0" borderId="0">
      <alignment vertical="top"/>
    </xf>
    <xf numFmtId="0" fontId="32" fillId="17" borderId="20" applyNumberFormat="0" applyAlignment="0" applyProtection="0"/>
    <xf numFmtId="0" fontId="32" fillId="17" borderId="20" applyNumberFormat="0" applyAlignment="0" applyProtection="0"/>
    <xf numFmtId="0" fontId="45" fillId="64" borderId="29" applyNumberFormat="0" applyAlignment="0" applyProtection="0"/>
    <xf numFmtId="0" fontId="104" fillId="17" borderId="20" applyNumberFormat="0" applyAlignment="0" applyProtection="0"/>
    <xf numFmtId="0" fontId="45" fillId="64" borderId="29" applyNumberFormat="0" applyAlignment="0" applyProtection="0"/>
    <xf numFmtId="0" fontId="45" fillId="64" borderId="29" applyNumberFormat="0" applyAlignment="0" applyProtection="0"/>
    <xf numFmtId="0" fontId="5" fillId="0" borderId="11"/>
    <xf numFmtId="0" fontId="2" fillId="18" borderId="23" applyNumberFormat="0" applyAlignment="0" applyProtection="0"/>
    <xf numFmtId="0" fontId="2" fillId="18" borderId="23" applyNumberFormat="0" applyAlignment="0" applyProtection="0"/>
    <xf numFmtId="0" fontId="46" fillId="65" borderId="30" applyNumberFormat="0" applyAlignment="0" applyProtection="0"/>
    <xf numFmtId="0" fontId="105" fillId="18" borderId="23" applyNumberFormat="0" applyAlignment="0" applyProtection="0"/>
    <xf numFmtId="0" fontId="46" fillId="65" borderId="30" applyNumberFormat="0" applyAlignment="0" applyProtection="0"/>
    <xf numFmtId="0" fontId="47" fillId="66" borderId="31">
      <alignment horizontal="left" vertical="top" wrapText="1"/>
    </xf>
    <xf numFmtId="0" fontId="48" fillId="67" borderId="0">
      <alignment horizontal="center"/>
    </xf>
    <xf numFmtId="0" fontId="49" fillId="67" borderId="0">
      <alignment horizontal="center" vertical="center"/>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3" fillId="68" borderId="0">
      <alignment horizontal="center" wrapText="1"/>
    </xf>
    <xf numFmtId="0" fontId="50" fillId="67" borderId="0">
      <alignment horizontal="center"/>
    </xf>
    <xf numFmtId="171" fontId="40" fillId="0" borderId="0" applyFont="0" applyFill="0" applyBorder="0" applyProtection="0">
      <alignment horizontal="right" vertical="top"/>
    </xf>
    <xf numFmtId="1" fontId="51" fillId="0" borderId="0">
      <alignment vertical="top"/>
    </xf>
    <xf numFmtId="43" fontId="38" fillId="0" borderId="0" applyFont="0" applyFill="0" applyBorder="0" applyAlignment="0" applyProtection="0"/>
    <xf numFmtId="43" fontId="3" fillId="0" borderId="0" applyFont="0" applyFill="0" applyBorder="0" applyAlignment="0" applyProtection="0"/>
    <xf numFmtId="43" fontId="38"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06"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 fillId="0" borderId="0" applyFont="0" applyFill="0" applyBorder="0" applyAlignment="0" applyProtection="0"/>
    <xf numFmtId="3" fontId="51" fillId="0" borderId="0" applyFill="0" applyBorder="0">
      <alignment horizontal="right" vertical="top"/>
    </xf>
    <xf numFmtId="0" fontId="52" fillId="0" borderId="0">
      <alignment horizontal="right" vertical="top"/>
    </xf>
    <xf numFmtId="172" fontId="51" fillId="0" borderId="0" applyFill="0" applyBorder="0">
      <alignment horizontal="right" vertical="top"/>
    </xf>
    <xf numFmtId="3" fontId="51" fillId="0" borderId="0" applyFill="0" applyBorder="0">
      <alignment horizontal="right" vertical="top"/>
    </xf>
    <xf numFmtId="168" fontId="44" fillId="0" borderId="0" applyFont="0" applyFill="0" applyBorder="0">
      <alignment horizontal="right" vertical="top"/>
    </xf>
    <xf numFmtId="173" fontId="53" fillId="0" borderId="0" applyFont="0" applyFill="0" applyBorder="0" applyAlignment="0" applyProtection="0">
      <alignment horizontal="right" vertical="top"/>
    </xf>
    <xf numFmtId="172" fontId="51" fillId="0" borderId="0">
      <alignment horizontal="right" vertical="top"/>
    </xf>
    <xf numFmtId="3" fontId="3" fillId="0" borderId="0" applyFont="0" applyFill="0" applyBorder="0" applyAlignment="0" applyProtection="0"/>
    <xf numFmtId="169" fontId="38" fillId="0" borderId="0" applyFont="0" applyFill="0" applyBorder="0" applyAlignment="0" applyProtection="0"/>
    <xf numFmtId="174" fontId="3" fillId="0" borderId="0" applyFont="0" applyFill="0" applyBorder="0" applyAlignment="0" applyProtection="0"/>
    <xf numFmtId="0" fontId="54" fillId="69" borderId="27" applyBorder="0">
      <protection locked="0"/>
    </xf>
    <xf numFmtId="0" fontId="3"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0" fontId="55" fillId="0" borderId="0">
      <alignment horizontal="centerContinuous"/>
    </xf>
    <xf numFmtId="0" fontId="55" fillId="0" borderId="0" applyAlignment="0">
      <alignment horizontal="centerContinuous"/>
    </xf>
    <xf numFmtId="0" fontId="56" fillId="0" borderId="0" applyAlignment="0">
      <alignment horizontal="centerContinuous"/>
    </xf>
    <xf numFmtId="166" fontId="40" fillId="0" borderId="0" applyBorder="0"/>
    <xf numFmtId="166" fontId="40" fillId="0" borderId="6"/>
    <xf numFmtId="0" fontId="57" fillId="69" borderId="27">
      <protection locked="0"/>
    </xf>
    <xf numFmtId="0" fontId="3" fillId="69" borderId="11"/>
    <xf numFmtId="0" fontId="3" fillId="67" borderId="0"/>
    <xf numFmtId="0" fontId="34"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107" fillId="0" borderId="0" applyNumberFormat="0" applyFill="0" applyBorder="0" applyAlignment="0" applyProtection="0"/>
    <xf numFmtId="0" fontId="58" fillId="0" borderId="0" applyNumberFormat="0" applyFill="0" applyBorder="0" applyAlignment="0" applyProtection="0"/>
    <xf numFmtId="2" fontId="3" fillId="0" borderId="0" applyFont="0" applyFill="0" applyBorder="0" applyAlignment="0" applyProtection="0"/>
    <xf numFmtId="0" fontId="5" fillId="0" borderId="0" applyNumberFormat="0" applyFill="0" applyAlignment="0" applyProtection="0">
      <alignment horizontal="left"/>
    </xf>
    <xf numFmtId="0" fontId="59" fillId="67" borderId="11">
      <alignment horizontal="left"/>
    </xf>
    <xf numFmtId="40" fontId="60" fillId="0" borderId="0" applyNumberFormat="0" applyFill="0" applyBorder="0" applyAlignment="0" applyProtection="0">
      <alignment vertical="top" wrapText="1"/>
    </xf>
    <xf numFmtId="0" fontId="61" fillId="67" borderId="0">
      <alignment horizontal="left"/>
    </xf>
    <xf numFmtId="0" fontId="38" fillId="67" borderId="0">
      <alignment horizontal="left"/>
    </xf>
    <xf numFmtId="0" fontId="61"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61"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38" fillId="67" borderId="0">
      <alignment horizontal="left"/>
    </xf>
    <xf numFmtId="0" fontId="28" fillId="13" borderId="0" applyNumberFormat="0" applyBorder="0" applyAlignment="0" applyProtection="0"/>
    <xf numFmtId="0" fontId="28" fillId="13" borderId="0" applyNumberFormat="0" applyBorder="0" applyAlignment="0" applyProtection="0"/>
    <xf numFmtId="0" fontId="62" fillId="46" borderId="0" applyNumberFormat="0" applyBorder="0" applyAlignment="0" applyProtection="0"/>
    <xf numFmtId="0" fontId="108" fillId="13" borderId="0" applyNumberFormat="0" applyBorder="0" applyAlignment="0" applyProtection="0"/>
    <xf numFmtId="0" fontId="62" fillId="46" borderId="0" applyNumberFormat="0" applyBorder="0" applyAlignment="0" applyProtection="0"/>
    <xf numFmtId="38" fontId="5" fillId="67" borderId="0" applyNumberFormat="0" applyBorder="0" applyAlignment="0" applyProtection="0"/>
    <xf numFmtId="0" fontId="42" fillId="70" borderId="0">
      <alignment horizontal="right" vertical="top" textRotation="90" wrapText="1"/>
    </xf>
    <xf numFmtId="0" fontId="42" fillId="70" borderId="0">
      <alignment horizontal="right" vertical="top" textRotation="90" wrapText="1"/>
    </xf>
    <xf numFmtId="0" fontId="63" fillId="0" borderId="0" applyNumberFormat="0" applyFill="0" applyAlignment="0" applyProtection="0"/>
    <xf numFmtId="0" fontId="64" fillId="0" borderId="16" applyNumberFormat="0" applyAlignment="0" applyProtection="0">
      <alignment horizontal="left" vertical="center"/>
    </xf>
    <xf numFmtId="0" fontId="64" fillId="0" borderId="26">
      <alignment horizontal="left" vertical="center"/>
    </xf>
    <xf numFmtId="0" fontId="64" fillId="0" borderId="26">
      <alignment horizontal="left" vertical="center"/>
    </xf>
    <xf numFmtId="0" fontId="25" fillId="0" borderId="17" applyNumberFormat="0" applyFill="0" applyAlignment="0" applyProtection="0"/>
    <xf numFmtId="0" fontId="25" fillId="0" borderId="17" applyNumberFormat="0" applyFill="0" applyAlignment="0" applyProtection="0"/>
    <xf numFmtId="0" fontId="65" fillId="0" borderId="32" applyNumberFormat="0" applyFill="0" applyAlignment="0" applyProtection="0"/>
    <xf numFmtId="0" fontId="109" fillId="0" borderId="17" applyNumberFormat="0" applyFill="0" applyAlignment="0" applyProtection="0"/>
    <xf numFmtId="0" fontId="65" fillId="0" borderId="32" applyNumberFormat="0" applyFill="0" applyAlignment="0" applyProtection="0"/>
    <xf numFmtId="0" fontId="26" fillId="0" borderId="18" applyNumberFormat="0" applyFill="0" applyAlignment="0" applyProtection="0"/>
    <xf numFmtId="0" fontId="26" fillId="0" borderId="18" applyNumberFormat="0" applyFill="0" applyAlignment="0" applyProtection="0"/>
    <xf numFmtId="0" fontId="66" fillId="0" borderId="33" applyNumberFormat="0" applyFill="0" applyAlignment="0" applyProtection="0"/>
    <xf numFmtId="0" fontId="110" fillId="0" borderId="18" applyNumberFormat="0" applyFill="0" applyAlignment="0" applyProtection="0"/>
    <xf numFmtId="0" fontId="66" fillId="0" borderId="33"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67" fillId="0" borderId="34" applyNumberFormat="0" applyFill="0" applyAlignment="0" applyProtection="0"/>
    <xf numFmtId="0" fontId="111" fillId="0" borderId="19" applyNumberFormat="0" applyFill="0" applyAlignment="0" applyProtection="0"/>
    <xf numFmtId="0" fontId="67" fillId="0" borderId="34"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67" fillId="0" borderId="0" applyNumberFormat="0" applyFill="0" applyBorder="0" applyAlignment="0" applyProtection="0"/>
    <xf numFmtId="0" fontId="111" fillId="0" borderId="0" applyNumberFormat="0" applyFill="0" applyBorder="0" applyAlignment="0" applyProtection="0"/>
    <xf numFmtId="0" fontId="67" fillId="0" borderId="0" applyNumberFormat="0" applyFill="0" applyBorder="0" applyAlignment="0" applyProtection="0"/>
    <xf numFmtId="175" fontId="53" fillId="0" borderId="0">
      <protection locked="0"/>
    </xf>
    <xf numFmtId="175" fontId="53" fillId="0" borderId="0">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16" fillId="19" borderId="24" applyNumberFormat="0" applyFont="0" applyAlignment="0" applyProtection="0"/>
    <xf numFmtId="0" fontId="16" fillId="19" borderId="24" applyNumberFormat="0" applyFont="0" applyAlignment="0" applyProtection="0"/>
    <xf numFmtId="0" fontId="112" fillId="0" borderId="0" applyNumberFormat="0" applyFill="0" applyBorder="0" applyAlignment="0" applyProtection="0"/>
    <xf numFmtId="0" fontId="70" fillId="0" borderId="0" applyNumberFormat="0" applyFill="0" applyBorder="0" applyAlignment="0" applyProtection="0"/>
    <xf numFmtId="0" fontId="68"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0" fontId="5" fillId="69" borderId="11" applyNumberFormat="0" applyBorder="0" applyAlignment="0" applyProtection="0"/>
    <xf numFmtId="0" fontId="30" fillId="16" borderId="20" applyNumberFormat="0" applyAlignment="0" applyProtection="0"/>
    <xf numFmtId="0" fontId="30" fillId="16" borderId="20" applyNumberFormat="0" applyAlignment="0" applyProtection="0"/>
    <xf numFmtId="0" fontId="74" fillId="49" borderId="29" applyNumberFormat="0" applyAlignment="0" applyProtection="0"/>
    <xf numFmtId="0" fontId="113" fillId="16" borderId="20" applyNumberFormat="0" applyAlignment="0" applyProtection="0"/>
    <xf numFmtId="0" fontId="74" fillId="49" borderId="29" applyNumberFormat="0" applyAlignment="0" applyProtection="0"/>
    <xf numFmtId="0" fontId="18" fillId="68" borderId="0">
      <alignment horizontal="center"/>
    </xf>
    <xf numFmtId="0" fontId="18" fillId="68" borderId="0">
      <alignment horizontal="center"/>
    </xf>
    <xf numFmtId="0" fontId="3" fillId="67" borderId="11">
      <alignment horizontal="centerContinuous" wrapText="1"/>
    </xf>
    <xf numFmtId="0" fontId="75" fillId="72" borderId="0">
      <alignment horizontal="center" wrapText="1"/>
    </xf>
    <xf numFmtId="0" fontId="3" fillId="67" borderId="11">
      <alignment horizontal="centerContinuous" wrapText="1"/>
    </xf>
    <xf numFmtId="0" fontId="76" fillId="67" borderId="26">
      <alignment wrapText="1"/>
    </xf>
    <xf numFmtId="0" fontId="5" fillId="67" borderId="26">
      <alignment wrapText="1"/>
    </xf>
    <xf numFmtId="0" fontId="76" fillId="67" borderId="26">
      <alignment wrapText="1"/>
    </xf>
    <xf numFmtId="0" fontId="5" fillId="67" borderId="26">
      <alignment wrapText="1"/>
    </xf>
    <xf numFmtId="0" fontId="5" fillId="67" borderId="26">
      <alignment wrapText="1"/>
    </xf>
    <xf numFmtId="0" fontId="76" fillId="67" borderId="26">
      <alignment wrapText="1"/>
    </xf>
    <xf numFmtId="0" fontId="5" fillId="67" borderId="26">
      <alignment wrapText="1"/>
    </xf>
    <xf numFmtId="0" fontId="76" fillId="67" borderId="26">
      <alignment wrapText="1"/>
    </xf>
    <xf numFmtId="0" fontId="76" fillId="67" borderId="5"/>
    <xf numFmtId="0" fontId="5" fillId="67" borderId="5"/>
    <xf numFmtId="0" fontId="76" fillId="67" borderId="5"/>
    <xf numFmtId="0" fontId="5" fillId="67" borderId="5"/>
    <xf numFmtId="0" fontId="76" fillId="67" borderId="5"/>
    <xf numFmtId="0" fontId="76" fillId="67" borderId="10"/>
    <xf numFmtId="0" fontId="5" fillId="67" borderId="10"/>
    <xf numFmtId="0" fontId="76" fillId="67" borderId="10"/>
    <xf numFmtId="0" fontId="5" fillId="67" borderId="10"/>
    <xf numFmtId="0" fontId="76" fillId="67" borderId="10"/>
    <xf numFmtId="0" fontId="5" fillId="67" borderId="15">
      <alignment horizontal="center" wrapText="1"/>
    </xf>
    <xf numFmtId="0" fontId="47" fillId="66" borderId="36">
      <alignment horizontal="left" vertical="top" wrapText="1"/>
    </xf>
    <xf numFmtId="0" fontId="33" fillId="0" borderId="22" applyNumberFormat="0" applyFill="0" applyAlignment="0" applyProtection="0"/>
    <xf numFmtId="0" fontId="33" fillId="0" borderId="22" applyNumberFormat="0" applyFill="0" applyAlignment="0" applyProtection="0"/>
    <xf numFmtId="0" fontId="77" fillId="0" borderId="37" applyNumberFormat="0" applyFill="0" applyAlignment="0" applyProtection="0"/>
    <xf numFmtId="0" fontId="114" fillId="0" borderId="22" applyNumberFormat="0" applyFill="0" applyAlignment="0" applyProtection="0"/>
    <xf numFmtId="0" fontId="77" fillId="0" borderId="37" applyNumberFormat="0" applyFill="0" applyAlignment="0" applyProtection="0"/>
    <xf numFmtId="0"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0" fontId="116" fillId="15" borderId="0" applyNumberFormat="0" applyBorder="0" applyAlignment="0" applyProtection="0"/>
    <xf numFmtId="0" fontId="116" fillId="15" borderId="0" applyNumberFormat="0" applyBorder="0" applyAlignment="0" applyProtection="0"/>
    <xf numFmtId="0" fontId="78" fillId="73" borderId="0" applyNumberFormat="0" applyBorder="0" applyAlignment="0" applyProtection="0"/>
    <xf numFmtId="0" fontId="115" fillId="15" borderId="0" applyNumberFormat="0" applyBorder="0" applyAlignment="0" applyProtection="0"/>
    <xf numFmtId="0" fontId="78" fillId="73" borderId="0" applyNumberFormat="0" applyBorder="0" applyAlignment="0" applyProtection="0"/>
    <xf numFmtId="0" fontId="16" fillId="0" borderId="0"/>
    <xf numFmtId="0" fontId="16" fillId="0" borderId="0"/>
    <xf numFmtId="176" fontId="79" fillId="0" borderId="0"/>
    <xf numFmtId="0" fontId="3"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8" fillId="0" borderId="0"/>
    <xf numFmtId="0" fontId="38" fillId="0" borderId="0"/>
    <xf numFmtId="0" fontId="38" fillId="0" borderId="0"/>
    <xf numFmtId="0" fontId="16" fillId="0" borderId="0"/>
    <xf numFmtId="0" fontId="38" fillId="0" borderId="0"/>
    <xf numFmtId="0" fontId="38" fillId="0" borderId="0"/>
    <xf numFmtId="0" fontId="3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alignment horizontal="left" wrapText="1"/>
    </xf>
    <xf numFmtId="0" fontId="80" fillId="0" borderId="0"/>
    <xf numFmtId="0" fontId="3" fillId="0" borderId="0" applyNumberFormat="0" applyFill="0" applyBorder="0" applyAlignment="0" applyProtection="0"/>
    <xf numFmtId="0" fontId="16" fillId="0" borderId="0"/>
    <xf numFmtId="0" fontId="117"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 fillId="0" borderId="0"/>
    <xf numFmtId="0" fontId="16" fillId="0" borderId="0"/>
    <xf numFmtId="0" fontId="16"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16" fillId="0" borderId="0"/>
    <xf numFmtId="0" fontId="3" fillId="0" borderId="0"/>
    <xf numFmtId="0" fontId="3"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8" fillId="0" borderId="0"/>
    <xf numFmtId="0" fontId="16" fillId="0" borderId="0"/>
    <xf numFmtId="0" fontId="16" fillId="0" borderId="0"/>
    <xf numFmtId="0" fontId="1" fillId="0" borderId="0"/>
    <xf numFmtId="0" fontId="3" fillId="0" borderId="0"/>
    <xf numFmtId="0" fontId="16" fillId="0" borderId="0"/>
    <xf numFmtId="0" fontId="3" fillId="0" borderId="0"/>
    <xf numFmtId="0" fontId="3" fillId="0" borderId="0"/>
    <xf numFmtId="0" fontId="3" fillId="0" borderId="0"/>
    <xf numFmtId="0" fontId="3" fillId="0" borderId="0"/>
    <xf numFmtId="0" fontId="16" fillId="0" borderId="0"/>
    <xf numFmtId="0" fontId="16" fillId="0" borderId="0"/>
    <xf numFmtId="0" fontId="16" fillId="0" borderId="0"/>
    <xf numFmtId="0" fontId="125" fillId="0" borderId="0"/>
    <xf numFmtId="0" fontId="81" fillId="0" borderId="0"/>
    <xf numFmtId="0" fontId="3" fillId="0" borderId="0"/>
    <xf numFmtId="0" fontId="3" fillId="0" borderId="0"/>
    <xf numFmtId="0" fontId="3"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3" fillId="0" borderId="0"/>
    <xf numFmtId="0" fontId="81" fillId="0" borderId="0"/>
    <xf numFmtId="0" fontId="1" fillId="0" borderId="0"/>
    <xf numFmtId="0" fontId="3" fillId="0" borderId="0" applyNumberFormat="0" applyFill="0" applyBorder="0" applyAlignment="0" applyProtection="0"/>
    <xf numFmtId="0" fontId="3" fillId="0" borderId="0"/>
    <xf numFmtId="0" fontId="8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 fillId="0" borderId="0"/>
    <xf numFmtId="0" fontId="3" fillId="0" borderId="0"/>
    <xf numFmtId="0" fontId="16" fillId="0" borderId="0"/>
    <xf numFmtId="0" fontId="3" fillId="0" borderId="0"/>
    <xf numFmtId="0" fontId="16" fillId="0" borderId="0"/>
    <xf numFmtId="0" fontId="3" fillId="0" borderId="0"/>
    <xf numFmtId="0" fontId="3" fillId="0" borderId="0"/>
    <xf numFmtId="0" fontId="81"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80" fillId="0" borderId="0"/>
    <xf numFmtId="0" fontId="80" fillId="0" borderId="0"/>
    <xf numFmtId="0" fontId="80"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6" fillId="0" borderId="0"/>
    <xf numFmtId="0" fontId="16" fillId="0" borderId="0"/>
    <xf numFmtId="0" fontId="16" fillId="0" borderId="0"/>
    <xf numFmtId="0" fontId="117" fillId="0" borderId="0"/>
    <xf numFmtId="0" fontId="16" fillId="0" borderId="0"/>
    <xf numFmtId="0" fontId="3" fillId="0" borderId="0"/>
    <xf numFmtId="0" fontId="38" fillId="0" borderId="0"/>
    <xf numFmtId="0" fontId="3" fillId="0" borderId="0"/>
    <xf numFmtId="0" fontId="3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1" fillId="0" borderId="0"/>
    <xf numFmtId="0" fontId="3" fillId="0" borderId="0" applyNumberFormat="0" applyFill="0" applyBorder="0" applyAlignment="0" applyProtection="0"/>
    <xf numFmtId="0" fontId="3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7" fillId="0" borderId="0"/>
    <xf numFmtId="0" fontId="38" fillId="0" borderId="0"/>
    <xf numFmtId="0" fontId="38" fillId="0" borderId="0"/>
    <xf numFmtId="0" fontId="16" fillId="0" borderId="0"/>
    <xf numFmtId="0" fontId="16" fillId="0" borderId="0"/>
    <xf numFmtId="0" fontId="16" fillId="0" borderId="0"/>
    <xf numFmtId="0" fontId="38" fillId="0" borderId="0"/>
    <xf numFmtId="0" fontId="16" fillId="0" borderId="0"/>
    <xf numFmtId="0" fontId="16" fillId="0" borderId="0"/>
    <xf numFmtId="0" fontId="38" fillId="0" borderId="0"/>
    <xf numFmtId="0" fontId="16" fillId="0" borderId="0"/>
    <xf numFmtId="0" fontId="16" fillId="0" borderId="0"/>
    <xf numFmtId="0" fontId="38" fillId="0" borderId="0"/>
    <xf numFmtId="0" fontId="38" fillId="0" borderId="0"/>
    <xf numFmtId="0" fontId="38" fillId="0" borderId="0"/>
    <xf numFmtId="0" fontId="16" fillId="0" borderId="0"/>
    <xf numFmtId="0" fontId="38" fillId="0" borderId="0"/>
    <xf numFmtId="0" fontId="16" fillId="0" borderId="0"/>
    <xf numFmtId="0" fontId="16" fillId="0" borderId="0"/>
    <xf numFmtId="0" fontId="16" fillId="0" borderId="0"/>
    <xf numFmtId="0" fontId="16" fillId="0" borderId="0"/>
    <xf numFmtId="0" fontId="52"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horizontal="left" wrapText="1"/>
    </xf>
    <xf numFmtId="0" fontId="3" fillId="0" borderId="0" applyNumberFormat="0" applyFill="0" applyBorder="0" applyAlignment="0" applyProtection="0"/>
    <xf numFmtId="0" fontId="16" fillId="0" borderId="0"/>
    <xf numFmtId="0" fontId="16" fillId="0" borderId="0"/>
    <xf numFmtId="0" fontId="16" fillId="0" borderId="0"/>
    <xf numFmtId="0" fontId="16" fillId="0" borderId="0"/>
    <xf numFmtId="0" fontId="3"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16" fillId="0" borderId="0"/>
    <xf numFmtId="0" fontId="16" fillId="0" borderId="0"/>
    <xf numFmtId="0" fontId="16" fillId="0" borderId="0"/>
    <xf numFmtId="0" fontId="16" fillId="0" borderId="0"/>
    <xf numFmtId="0" fontId="16" fillId="0" borderId="0"/>
    <xf numFmtId="0" fontId="3"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80" fillId="0" borderId="0"/>
    <xf numFmtId="0" fontId="8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8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8" fillId="0" borderId="0"/>
    <xf numFmtId="0" fontId="38" fillId="0" borderId="0"/>
    <xf numFmtId="0" fontId="38" fillId="0" borderId="0"/>
    <xf numFmtId="0" fontId="81" fillId="0" borderId="0"/>
    <xf numFmtId="0" fontId="38" fillId="0" borderId="0"/>
    <xf numFmtId="0" fontId="38" fillId="0" borderId="0"/>
    <xf numFmtId="0" fontId="38" fillId="0" borderId="0"/>
    <xf numFmtId="0" fontId="3" fillId="0" borderId="0"/>
    <xf numFmtId="0" fontId="3" fillId="0" borderId="0"/>
    <xf numFmtId="0" fontId="16" fillId="0" borderId="0"/>
    <xf numFmtId="0" fontId="16" fillId="0" borderId="0"/>
    <xf numFmtId="0" fontId="16" fillId="0" borderId="0"/>
    <xf numFmtId="0" fontId="80" fillId="0" borderId="0"/>
    <xf numFmtId="0" fontId="80" fillId="0" borderId="0"/>
    <xf numFmtId="0" fontId="80" fillId="0" borderId="0"/>
    <xf numFmtId="0" fontId="3" fillId="0" borderId="0"/>
    <xf numFmtId="0" fontId="80" fillId="0" borderId="0"/>
    <xf numFmtId="0" fontId="16" fillId="0" borderId="0"/>
    <xf numFmtId="0" fontId="3" fillId="0" borderId="0" applyNumberFormat="0" applyFill="0" applyBorder="0" applyAlignment="0" applyProtection="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 fillId="0" borderId="0"/>
    <xf numFmtId="1" fontId="44" fillId="0" borderId="0">
      <alignment vertical="top" wrapText="1"/>
    </xf>
    <xf numFmtId="1" fontId="82" fillId="0" borderId="0" applyFill="0" applyBorder="0" applyProtection="0"/>
    <xf numFmtId="1" fontId="53" fillId="0" borderId="0" applyFont="0" applyFill="0" applyBorder="0" applyProtection="0">
      <alignment vertical="center"/>
    </xf>
    <xf numFmtId="1" fontId="52" fillId="0" borderId="0">
      <alignment horizontal="right" vertical="top"/>
    </xf>
    <xf numFmtId="0" fontId="3" fillId="0" borderId="0"/>
    <xf numFmtId="0" fontId="119" fillId="0" borderId="0"/>
    <xf numFmtId="0" fontId="120" fillId="0" borderId="0"/>
    <xf numFmtId="0" fontId="119" fillId="0" borderId="0"/>
    <xf numFmtId="0" fontId="120" fillId="0" borderId="0"/>
    <xf numFmtId="0" fontId="119"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19" fillId="0" borderId="0"/>
    <xf numFmtId="0" fontId="120" fillId="0" borderId="0"/>
    <xf numFmtId="0" fontId="120" fillId="0" borderId="0"/>
    <xf numFmtId="0" fontId="120" fillId="0" borderId="0"/>
    <xf numFmtId="0" fontId="119" fillId="0" borderId="0"/>
    <xf numFmtId="0" fontId="119" fillId="0" borderId="0"/>
    <xf numFmtId="0" fontId="119" fillId="0" borderId="0"/>
    <xf numFmtId="0" fontId="120" fillId="0" borderId="0"/>
    <xf numFmtId="1" fontId="51" fillId="0" borderId="0" applyNumberFormat="0" applyFill="0" applyBorder="0">
      <alignment vertical="top"/>
    </xf>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 fillId="19" borderId="24" applyNumberFormat="0" applyFont="0" applyAlignment="0" applyProtection="0"/>
    <xf numFmtId="0" fontId="3" fillId="71" borderId="35" applyNumberFormat="0" applyFont="0" applyAlignment="0" applyProtection="0"/>
    <xf numFmtId="0" fontId="3" fillId="71" borderId="35" applyNumberFormat="0" applyFont="0" applyAlignment="0" applyProtection="0"/>
    <xf numFmtId="0" fontId="3" fillId="71" borderId="35" applyNumberFormat="0" applyFont="0" applyAlignment="0" applyProtection="0"/>
    <xf numFmtId="0" fontId="3" fillId="71" borderId="35" applyNumberFormat="0" applyFont="0" applyAlignment="0" applyProtection="0"/>
    <xf numFmtId="0" fontId="3" fillId="71" borderId="35" applyNumberFormat="0" applyFont="0" applyAlignment="0" applyProtection="0"/>
    <xf numFmtId="0" fontId="3" fillId="71" borderId="35" applyNumberFormat="0" applyFont="0" applyAlignment="0" applyProtection="0"/>
    <xf numFmtId="0" fontId="3" fillId="71" borderId="35" applyNumberFormat="0" applyFont="0" applyAlignment="0" applyProtection="0"/>
    <xf numFmtId="0" fontId="3" fillId="71" borderId="35" applyNumberFormat="0" applyFont="0" applyAlignment="0" applyProtection="0"/>
    <xf numFmtId="0" fontId="83" fillId="19" borderId="24" applyNumberFormat="0" applyFont="0" applyAlignment="0" applyProtection="0"/>
    <xf numFmtId="0" fontId="83"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 fillId="71" borderId="35" applyNumberFormat="0" applyFont="0" applyAlignment="0" applyProtection="0"/>
    <xf numFmtId="0" fontId="38" fillId="19" borderId="24" applyNumberFormat="0" applyFont="0" applyAlignment="0" applyProtection="0"/>
    <xf numFmtId="0" fontId="16"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16"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16"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16"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16"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38" fillId="19" borderId="24" applyNumberFormat="0" applyFont="0" applyAlignment="0" applyProtection="0"/>
    <xf numFmtId="0" fontId="38" fillId="19" borderId="24" applyNumberFormat="0" applyFont="0" applyAlignment="0" applyProtection="0"/>
    <xf numFmtId="0" fontId="38" fillId="71" borderId="35" applyNumberFormat="0" applyFont="0" applyAlignment="0" applyProtection="0"/>
    <xf numFmtId="0" fontId="53" fillId="0" borderId="0">
      <alignment horizontal="left"/>
    </xf>
    <xf numFmtId="0" fontId="31" fillId="17" borderId="21" applyNumberFormat="0" applyAlignment="0" applyProtection="0"/>
    <xf numFmtId="0" fontId="31" fillId="17" borderId="21" applyNumberFormat="0" applyAlignment="0" applyProtection="0"/>
    <xf numFmtId="0" fontId="84" fillId="64" borderId="38" applyNumberFormat="0" applyAlignment="0" applyProtection="0"/>
    <xf numFmtId="0" fontId="121" fillId="17" borderId="21" applyNumberFormat="0" applyAlignment="0" applyProtection="0"/>
    <xf numFmtId="0" fontId="84" fillId="64" borderId="38" applyNumberFormat="0" applyAlignment="0" applyProtection="0"/>
    <xf numFmtId="10" fontId="3"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3" fillId="0" borderId="0" applyNumberForma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83"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119" fillId="0" borderId="0" applyFont="0" applyFill="0" applyBorder="0" applyAlignment="0" applyProtection="0"/>
    <xf numFmtId="9" fontId="119" fillId="0" borderId="0" applyFont="0" applyFill="0" applyBorder="0" applyAlignment="0" applyProtection="0"/>
    <xf numFmtId="9" fontId="3" fillId="0" borderId="0" applyNumberFormat="0" applyFont="0" applyFill="0" applyBorder="0" applyAlignment="0" applyProtection="0"/>
    <xf numFmtId="0" fontId="5" fillId="67" borderId="11"/>
    <xf numFmtId="0" fontId="5" fillId="0" borderId="39" applyNumberFormat="0" applyFill="0" applyAlignment="0" applyProtection="0"/>
    <xf numFmtId="0" fontId="85" fillId="0" borderId="39" applyNumberFormat="0" applyFill="0" applyAlignment="0" applyProtection="0"/>
    <xf numFmtId="0" fontId="49" fillId="67" borderId="0">
      <alignment horizontal="right"/>
    </xf>
    <xf numFmtId="0" fontId="86" fillId="72" borderId="0">
      <alignment horizontal="center"/>
    </xf>
    <xf numFmtId="0" fontId="47" fillId="70" borderId="11">
      <alignment horizontal="left" vertical="top" wrapText="1"/>
    </xf>
    <xf numFmtId="0" fontId="87" fillId="70" borderId="40">
      <alignment horizontal="left" vertical="top" wrapText="1"/>
    </xf>
    <xf numFmtId="0" fontId="87" fillId="70" borderId="40">
      <alignment horizontal="left" vertical="top" wrapText="1"/>
    </xf>
    <xf numFmtId="0" fontId="47" fillId="70" borderId="12">
      <alignment horizontal="left" vertical="top" wrapText="1"/>
    </xf>
    <xf numFmtId="0" fontId="47" fillId="70" borderId="12">
      <alignment horizontal="left" vertical="top" wrapText="1"/>
    </xf>
    <xf numFmtId="0" fontId="47" fillId="70" borderId="40">
      <alignment horizontal="left" vertical="top"/>
    </xf>
    <xf numFmtId="0" fontId="47" fillId="70" borderId="40">
      <alignment horizontal="left" vertical="top"/>
    </xf>
    <xf numFmtId="0" fontId="40" fillId="0" borderId="10">
      <alignment horizontal="center" vertical="center"/>
    </xf>
    <xf numFmtId="0" fontId="5" fillId="0" borderId="0"/>
    <xf numFmtId="0" fontId="3" fillId="0" borderId="0"/>
    <xf numFmtId="0" fontId="3" fillId="0" borderId="0">
      <alignment horizontal="left" wrapText="1"/>
    </xf>
    <xf numFmtId="0" fontId="3" fillId="0" borderId="0"/>
    <xf numFmtId="0" fontId="88" fillId="74" borderId="0">
      <alignment horizontal="left"/>
    </xf>
    <xf numFmtId="0" fontId="75" fillId="74" borderId="0">
      <alignment horizontal="left" wrapText="1"/>
    </xf>
    <xf numFmtId="0" fontId="88" fillId="74" borderId="0">
      <alignment horizontal="left"/>
    </xf>
    <xf numFmtId="0" fontId="89" fillId="0" borderId="10" applyNumberFormat="0" applyFill="0" applyBorder="0" applyProtection="0">
      <alignment wrapText="1"/>
    </xf>
    <xf numFmtId="40" fontId="5" fillId="0" borderId="10" applyNumberFormat="0" applyFill="0" applyProtection="0">
      <alignment horizontal="left" indent="1"/>
    </xf>
    <xf numFmtId="0" fontId="90" fillId="0" borderId="41"/>
    <xf numFmtId="0" fontId="91" fillId="0" borderId="0"/>
    <xf numFmtId="0" fontId="5" fillId="0" borderId="39" applyNumberFormat="0" applyFill="0" applyAlignment="0" applyProtection="0"/>
    <xf numFmtId="0" fontId="48" fillId="67" borderId="0">
      <alignment horizontal="center"/>
    </xf>
    <xf numFmtId="0" fontId="92" fillId="0" borderId="0"/>
    <xf numFmtId="49" fontId="51" fillId="0" borderId="0" applyFill="0" applyBorder="0" applyAlignment="0" applyProtection="0">
      <alignment vertical="top"/>
    </xf>
    <xf numFmtId="0" fontId="93" fillId="0" borderId="0" applyNumberFormat="0" applyFill="0" applyBorder="0" applyAlignment="0" applyProtection="0"/>
    <xf numFmtId="0" fontId="122" fillId="0" borderId="0" applyNumberFormat="0" applyFill="0" applyBorder="0" applyAlignment="0" applyProtection="0"/>
    <xf numFmtId="0" fontId="93" fillId="0" borderId="0" applyNumberFormat="0" applyFill="0" applyBorder="0" applyAlignment="0" applyProtection="0"/>
    <xf numFmtId="0" fontId="19" fillId="67" borderId="0"/>
    <xf numFmtId="0" fontId="88" fillId="74" borderId="0">
      <alignment horizontal="left"/>
    </xf>
    <xf numFmtId="0" fontId="94" fillId="0" borderId="0"/>
    <xf numFmtId="0" fontId="6" fillId="0" borderId="25" applyNumberFormat="0" applyFill="0" applyAlignment="0" applyProtection="0"/>
    <xf numFmtId="0" fontId="6" fillId="0" borderId="25" applyNumberFormat="0" applyFill="0" applyAlignment="0" applyProtection="0"/>
    <xf numFmtId="0" fontId="95" fillId="0" borderId="42" applyNumberFormat="0" applyFill="0" applyAlignment="0" applyProtection="0"/>
    <xf numFmtId="0" fontId="123" fillId="0" borderId="25" applyNumberFormat="0" applyFill="0" applyAlignment="0" applyProtection="0"/>
    <xf numFmtId="0" fontId="95" fillId="0" borderId="42" applyNumberFormat="0" applyFill="0" applyAlignment="0" applyProtection="0"/>
    <xf numFmtId="43" fontId="96" fillId="0" borderId="0" applyFont="0" applyFill="0" applyBorder="0" applyAlignment="0" applyProtection="0"/>
    <xf numFmtId="41" fontId="40" fillId="0" borderId="0" applyFont="0" applyFill="0" applyBorder="0" applyAlignment="0" applyProtection="0"/>
    <xf numFmtId="177" fontId="81" fillId="0" borderId="0" applyFont="0" applyFill="0" applyBorder="0" applyAlignment="0" applyProtection="0"/>
    <xf numFmtId="43" fontId="40" fillId="0" borderId="0" applyFont="0" applyFill="0" applyBorder="0" applyAlignment="0" applyProtection="0"/>
    <xf numFmtId="0" fontId="97" fillId="0" borderId="0"/>
    <xf numFmtId="0" fontId="120" fillId="19" borderId="24" applyNumberFormat="0" applyFont="0" applyAlignment="0" applyProtection="0"/>
    <xf numFmtId="42" fontId="40" fillId="0" borderId="0" applyFont="0" applyFill="0" applyBorder="0" applyAlignment="0" applyProtection="0"/>
    <xf numFmtId="44" fontId="40" fillId="0" borderId="0" applyFont="0" applyFill="0" applyBorder="0" applyAlignment="0" applyProtection="0"/>
    <xf numFmtId="42" fontId="40" fillId="0" borderId="0" applyFont="0" applyFill="0" applyBorder="0" applyAlignment="0" applyProtection="0"/>
    <xf numFmtId="44" fontId="40"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8" fillId="0" borderId="0" applyNumberFormat="0" applyFill="0" applyBorder="0" applyAlignment="0" applyProtection="0"/>
    <xf numFmtId="0" fontId="124" fillId="0" borderId="0" applyNumberFormat="0" applyFill="0" applyBorder="0" applyAlignment="0" applyProtection="0"/>
    <xf numFmtId="0" fontId="98" fillId="0" borderId="0" applyNumberFormat="0" applyFill="0" applyBorder="0" applyAlignment="0" applyProtection="0"/>
    <xf numFmtId="1" fontId="99" fillId="0" borderId="0">
      <alignment vertical="top" wrapText="1"/>
    </xf>
    <xf numFmtId="41" fontId="100" fillId="0" borderId="0" applyFont="0" applyFill="0" applyBorder="0" applyAlignment="0" applyProtection="0">
      <alignment vertical="center"/>
    </xf>
    <xf numFmtId="0" fontId="100" fillId="0" borderId="0">
      <alignment vertical="center"/>
    </xf>
    <xf numFmtId="0" fontId="10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8" fillId="0" borderId="0">
      <alignment vertical="center"/>
    </xf>
    <xf numFmtId="0" fontId="16" fillId="0" borderId="0"/>
    <xf numFmtId="0" fontId="3" fillId="0" borderId="0"/>
    <xf numFmtId="0" fontId="3" fillId="0" borderId="0"/>
    <xf numFmtId="0" fontId="148" fillId="0" borderId="0"/>
    <xf numFmtId="0" fontId="148" fillId="0" borderId="0"/>
    <xf numFmtId="0" fontId="148" fillId="0" borderId="0"/>
    <xf numFmtId="0" fontId="148" fillId="0" borderId="0"/>
    <xf numFmtId="0" fontId="148" fillId="0" borderId="0"/>
    <xf numFmtId="0" fontId="5" fillId="0" borderId="0"/>
    <xf numFmtId="0" fontId="148" fillId="0" borderId="0"/>
    <xf numFmtId="0" fontId="148" fillId="0" borderId="0"/>
    <xf numFmtId="0" fontId="3" fillId="0" borderId="0"/>
    <xf numFmtId="0" fontId="3" fillId="0" borderId="0"/>
    <xf numFmtId="0" fontId="3" fillId="0" borderId="0"/>
    <xf numFmtId="0" fontId="3"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cellStyleXfs>
  <cellXfs count="206">
    <xf numFmtId="0" fontId="0" fillId="0" borderId="0" xfId="0"/>
    <xf numFmtId="0" fontId="2" fillId="2" borderId="1" xfId="0" applyFont="1" applyFill="1" applyBorder="1"/>
    <xf numFmtId="0" fontId="0" fillId="3" borderId="1" xfId="0" applyFill="1" applyBorder="1"/>
    <xf numFmtId="0" fontId="2" fillId="2" borderId="0" xfId="0" applyFont="1" applyFill="1"/>
    <xf numFmtId="164" fontId="0" fillId="0" borderId="0" xfId="1" applyNumberFormat="1" applyFont="1"/>
    <xf numFmtId="164" fontId="0" fillId="0" borderId="0" xfId="0" applyNumberFormat="1"/>
    <xf numFmtId="0" fontId="0" fillId="0" borderId="0" xfId="0" applyAlignment="1">
      <alignment horizontal="right"/>
    </xf>
    <xf numFmtId="0" fontId="0" fillId="4" borderId="0" xfId="0" applyFill="1"/>
    <xf numFmtId="0" fontId="0" fillId="5" borderId="0" xfId="0" applyFill="1"/>
    <xf numFmtId="0" fontId="0" fillId="0" borderId="0" xfId="0" quotePrefix="1"/>
    <xf numFmtId="0" fontId="0" fillId="8" borderId="0" xfId="0" applyFill="1"/>
    <xf numFmtId="0" fontId="0" fillId="9" borderId="0" xfId="0" applyFill="1"/>
    <xf numFmtId="165" fontId="5" fillId="0" borderId="4" xfId="2" applyNumberFormat="1" applyFont="1" applyBorder="1" applyAlignment="1">
      <alignment horizontal="right"/>
    </xf>
    <xf numFmtId="2" fontId="0" fillId="0" borderId="0" xfId="0" applyNumberFormat="1"/>
    <xf numFmtId="0" fontId="6" fillId="10" borderId="0" xfId="0" applyFont="1" applyFill="1"/>
    <xf numFmtId="0" fontId="6" fillId="10" borderId="0" xfId="0" applyFont="1" applyFill="1" applyAlignment="1">
      <alignment horizontal="right"/>
    </xf>
    <xf numFmtId="166" fontId="0" fillId="0" borderId="0" xfId="0" applyNumberFormat="1"/>
    <xf numFmtId="0" fontId="7" fillId="0" borderId="0" xfId="0" applyFont="1"/>
    <xf numFmtId="1" fontId="0" fillId="0" borderId="0" xfId="0" applyNumberFormat="1"/>
    <xf numFmtId="0" fontId="10" fillId="6" borderId="4" xfId="2" applyFont="1" applyFill="1" applyBorder="1" applyAlignment="1">
      <alignment horizontal="center" vertical="top" wrapText="1"/>
    </xf>
    <xf numFmtId="0" fontId="4" fillId="7" borderId="3" xfId="2" applyFont="1" applyFill="1" applyBorder="1" applyAlignment="1">
      <alignment vertical="top" wrapText="1"/>
    </xf>
    <xf numFmtId="0" fontId="12" fillId="7" borderId="3" xfId="2" applyFont="1" applyFill="1" applyBorder="1" applyAlignment="1">
      <alignment vertical="top" wrapText="1"/>
    </xf>
    <xf numFmtId="0" fontId="3" fillId="0" borderId="0" xfId="2"/>
    <xf numFmtId="0" fontId="3" fillId="4" borderId="0" xfId="2" applyFill="1"/>
    <xf numFmtId="0" fontId="15" fillId="12" borderId="7" xfId="2" applyFont="1" applyFill="1" applyBorder="1" applyAlignment="1">
      <alignment horizontal="right" vertical="center" wrapText="1"/>
    </xf>
    <xf numFmtId="0" fontId="15" fillId="4" borderId="7" xfId="2" applyFont="1" applyFill="1" applyBorder="1" applyAlignment="1">
      <alignment horizontal="right" vertical="center" wrapText="1"/>
    </xf>
    <xf numFmtId="168" fontId="0" fillId="0" borderId="0" xfId="0" applyNumberFormat="1"/>
    <xf numFmtId="0" fontId="22" fillId="0" borderId="11" xfId="4" applyFont="1" applyBorder="1" applyAlignment="1">
      <alignment horizontal="center" vertical="center"/>
    </xf>
    <xf numFmtId="0" fontId="22" fillId="0" borderId="12" xfId="4" applyFont="1" applyBorder="1" applyAlignment="1">
      <alignment horizontal="center" vertical="center"/>
    </xf>
    <xf numFmtId="2" fontId="17" fillId="3" borderId="8" xfId="4" applyNumberFormat="1" applyFont="1" applyFill="1" applyBorder="1" applyAlignment="1">
      <alignment horizontal="center" vertical="center"/>
    </xf>
    <xf numFmtId="2" fontId="17" fillId="0" borderId="9" xfId="4" applyNumberFormat="1" applyFont="1" applyBorder="1" applyAlignment="1">
      <alignment horizontal="center" vertical="center"/>
    </xf>
    <xf numFmtId="2" fontId="17" fillId="3" borderId="9" xfId="4" applyNumberFormat="1" applyFont="1" applyFill="1" applyBorder="1" applyAlignment="1">
      <alignment horizontal="center" vertical="center"/>
    </xf>
    <xf numFmtId="2" fontId="17" fillId="4" borderId="9" xfId="4" applyNumberFormat="1" applyFont="1" applyFill="1" applyBorder="1" applyAlignment="1">
      <alignment horizontal="center" vertical="center"/>
    </xf>
    <xf numFmtId="0" fontId="9" fillId="0" borderId="13" xfId="10" applyFont="1" applyBorder="1" applyAlignment="1">
      <alignment horizontal="center" vertical="center"/>
    </xf>
    <xf numFmtId="0" fontId="9" fillId="0" borderId="6" xfId="4" applyFont="1" applyBorder="1" applyAlignment="1">
      <alignment horizontal="center" vertical="center"/>
    </xf>
    <xf numFmtId="0" fontId="9" fillId="0" borderId="6" xfId="10" applyFont="1" applyBorder="1" applyAlignment="1">
      <alignment horizontal="center" vertical="center"/>
    </xf>
    <xf numFmtId="0" fontId="9" fillId="0" borderId="6" xfId="11" applyFont="1" applyBorder="1" applyAlignment="1">
      <alignment horizontal="center" vertical="center" wrapText="1"/>
    </xf>
    <xf numFmtId="0" fontId="9" fillId="0" borderId="14" xfId="4" applyFont="1" applyBorder="1" applyAlignment="1">
      <alignment horizontal="center" vertical="center"/>
    </xf>
    <xf numFmtId="0" fontId="0" fillId="0" borderId="0" xfId="0" applyAlignment="1">
      <alignment wrapText="1"/>
    </xf>
    <xf numFmtId="0" fontId="8" fillId="0" borderId="0" xfId="0" applyFont="1"/>
    <xf numFmtId="0" fontId="0" fillId="0" borderId="0" xfId="0" applyAlignment="1">
      <alignment vertical="top"/>
    </xf>
    <xf numFmtId="0" fontId="0" fillId="0" borderId="0" xfId="0" applyAlignment="1">
      <alignment vertical="top" wrapText="1"/>
    </xf>
    <xf numFmtId="0" fontId="11" fillId="0" borderId="0" xfId="3"/>
    <xf numFmtId="0" fontId="6" fillId="0" borderId="0" xfId="0" applyFont="1"/>
    <xf numFmtId="0" fontId="36" fillId="0" borderId="0" xfId="0" applyFont="1"/>
    <xf numFmtId="0" fontId="15" fillId="0" borderId="7" xfId="2" applyFont="1" applyBorder="1" applyAlignment="1">
      <alignment horizontal="right" vertical="center" wrapText="1"/>
    </xf>
    <xf numFmtId="0" fontId="17" fillId="3" borderId="2" xfId="4" applyFont="1" applyFill="1" applyBorder="1" applyAlignment="1">
      <alignment vertical="center"/>
    </xf>
    <xf numFmtId="0" fontId="17" fillId="0" borderId="2" xfId="4" applyFont="1" applyBorder="1" applyAlignment="1">
      <alignment vertical="center"/>
    </xf>
    <xf numFmtId="2" fontId="17" fillId="4" borderId="6" xfId="4" applyNumberFormat="1" applyFont="1" applyFill="1" applyBorder="1" applyAlignment="1">
      <alignment horizontal="center" vertical="center"/>
    </xf>
    <xf numFmtId="0" fontId="6" fillId="0" borderId="0" xfId="0" applyFont="1" applyAlignment="1">
      <alignment horizontal="right"/>
    </xf>
    <xf numFmtId="0" fontId="37" fillId="12" borderId="0" xfId="0" applyFont="1" applyFill="1" applyAlignment="1">
      <alignment horizontal="right" vertical="top"/>
    </xf>
    <xf numFmtId="164" fontId="36" fillId="0" borderId="0" xfId="0" applyNumberFormat="1" applyFont="1"/>
    <xf numFmtId="0" fontId="126" fillId="0" borderId="0" xfId="0" applyFont="1" applyAlignment="1">
      <alignment horizontal="right"/>
    </xf>
    <xf numFmtId="2" fontId="36" fillId="0" borderId="0" xfId="0" applyNumberFormat="1" applyFont="1"/>
    <xf numFmtId="0" fontId="36" fillId="0" borderId="0" xfId="0" applyFont="1" applyAlignment="1">
      <alignment horizontal="right"/>
    </xf>
    <xf numFmtId="0" fontId="126" fillId="0" borderId="0" xfId="0" applyFont="1"/>
    <xf numFmtId="0" fontId="23" fillId="4" borderId="2" xfId="4" applyFont="1" applyFill="1" applyBorder="1" applyAlignment="1">
      <alignment vertical="center"/>
    </xf>
    <xf numFmtId="0" fontId="23" fillId="0" borderId="2" xfId="4" applyFont="1" applyBorder="1" applyAlignment="1">
      <alignment vertical="center"/>
    </xf>
    <xf numFmtId="0" fontId="23" fillId="3" borderId="2" xfId="4" applyFont="1" applyFill="1" applyBorder="1" applyAlignment="1">
      <alignment vertical="center"/>
    </xf>
    <xf numFmtId="0" fontId="36" fillId="0" borderId="0" xfId="2378" applyFont="1"/>
    <xf numFmtId="0" fontId="126" fillId="0" borderId="0" xfId="2378" applyFont="1" applyAlignment="1">
      <alignment horizontal="center" vertical="center"/>
    </xf>
    <xf numFmtId="0" fontId="36" fillId="0" borderId="0" xfId="2378" applyFont="1" applyAlignment="1">
      <alignment horizontal="center" vertical="center"/>
    </xf>
    <xf numFmtId="2" fontId="36" fillId="0" borderId="0" xfId="2378" applyNumberFormat="1" applyFont="1" applyAlignment="1">
      <alignment horizontal="center" vertical="center"/>
    </xf>
    <xf numFmtId="0" fontId="36" fillId="0" borderId="0" xfId="10" applyFont="1" applyAlignment="1">
      <alignment horizontal="center" vertical="center"/>
    </xf>
    <xf numFmtId="2" fontId="36" fillId="0" borderId="0" xfId="2378" applyNumberFormat="1" applyFont="1" applyAlignment="1">
      <alignment horizontal="center"/>
    </xf>
    <xf numFmtId="2" fontId="36" fillId="0" borderId="0" xfId="2378" applyNumberFormat="1" applyFont="1"/>
    <xf numFmtId="0" fontId="128" fillId="0" borderId="0" xfId="0" applyFont="1"/>
    <xf numFmtId="167" fontId="0" fillId="0" borderId="0" xfId="0" applyNumberFormat="1"/>
    <xf numFmtId="0" fontId="134" fillId="0" borderId="0" xfId="0" quotePrefix="1" applyFont="1"/>
    <xf numFmtId="167" fontId="5" fillId="0" borderId="3" xfId="2" applyNumberFormat="1" applyFont="1" applyBorder="1" applyAlignment="1">
      <alignment horizontal="right"/>
    </xf>
    <xf numFmtId="167" fontId="5" fillId="11" borderId="3" xfId="2" applyNumberFormat="1" applyFont="1" applyFill="1" applyBorder="1" applyAlignment="1">
      <alignment horizontal="right"/>
    </xf>
    <xf numFmtId="167" fontId="13" fillId="0" borderId="3" xfId="2" applyNumberFormat="1" applyFont="1" applyBorder="1" applyAlignment="1">
      <alignment horizontal="right"/>
    </xf>
    <xf numFmtId="166" fontId="17" fillId="0" borderId="6" xfId="4" applyNumberFormat="1" applyFont="1" applyBorder="1" applyAlignment="1">
      <alignment horizontal="center" vertical="center"/>
    </xf>
    <xf numFmtId="0" fontId="16" fillId="0" borderId="6" xfId="4" applyBorder="1" applyAlignment="1">
      <alignment horizontal="center"/>
    </xf>
    <xf numFmtId="166" fontId="17" fillId="0" borderId="14" xfId="4" applyNumberFormat="1" applyFont="1" applyBorder="1" applyAlignment="1">
      <alignment horizontal="center" vertical="center"/>
    </xf>
    <xf numFmtId="0" fontId="136" fillId="0" borderId="0" xfId="0" applyFont="1"/>
    <xf numFmtId="0" fontId="135" fillId="0" borderId="0" xfId="0" applyFont="1"/>
    <xf numFmtId="0" fontId="36" fillId="0" borderId="0" xfId="0" applyFont="1" applyAlignment="1">
      <alignment wrapText="1"/>
    </xf>
    <xf numFmtId="0" fontId="36" fillId="0" borderId="0" xfId="0" applyFont="1" applyAlignment="1">
      <alignment horizontal="left" wrapText="1"/>
    </xf>
    <xf numFmtId="0" fontId="24" fillId="0" borderId="0" xfId="0" applyFont="1"/>
    <xf numFmtId="164" fontId="36" fillId="0" borderId="0" xfId="1" applyNumberFormat="1" applyFont="1" applyFill="1" applyBorder="1"/>
    <xf numFmtId="164" fontId="36" fillId="0" borderId="0" xfId="1" applyNumberFormat="1" applyFont="1" applyFill="1" applyBorder="1" applyAlignment="1">
      <alignment wrapText="1"/>
    </xf>
    <xf numFmtId="0" fontId="24" fillId="0" borderId="0" xfId="0" applyFont="1" applyAlignment="1">
      <alignment wrapText="1"/>
    </xf>
    <xf numFmtId="0" fontId="5" fillId="0" borderId="3" xfId="2" applyFont="1" applyBorder="1" applyAlignment="1">
      <alignment horizontal="right"/>
    </xf>
    <xf numFmtId="0" fontId="36" fillId="0" borderId="0" xfId="2" applyFont="1" applyAlignment="1">
      <alignment horizontal="right"/>
    </xf>
    <xf numFmtId="0" fontId="36" fillId="0" borderId="0" xfId="2" applyFont="1" applyAlignment="1">
      <alignment horizontal="right" wrapText="1"/>
    </xf>
    <xf numFmtId="0" fontId="24" fillId="0" borderId="0" xfId="2" applyFont="1" applyAlignment="1">
      <alignment horizontal="right"/>
    </xf>
    <xf numFmtId="0" fontId="24" fillId="0" borderId="0" xfId="2" applyFont="1" applyAlignment="1">
      <alignment horizontal="left" wrapText="1"/>
    </xf>
    <xf numFmtId="0" fontId="36" fillId="0" borderId="0" xfId="0" applyFont="1" applyAlignment="1">
      <alignment horizontal="left"/>
    </xf>
    <xf numFmtId="0" fontId="24" fillId="0" borderId="0" xfId="0" applyFont="1" applyAlignment="1">
      <alignment horizontal="left"/>
    </xf>
    <xf numFmtId="0" fontId="138" fillId="0" borderId="0" xfId="2" applyFont="1" applyAlignment="1">
      <alignment horizontal="right" vertical="center" wrapText="1"/>
    </xf>
    <xf numFmtId="166" fontId="36" fillId="0" borderId="0" xfId="0" applyNumberFormat="1" applyFont="1"/>
    <xf numFmtId="0" fontId="36" fillId="0" borderId="0" xfId="0" quotePrefix="1" applyFont="1"/>
    <xf numFmtId="167" fontId="36" fillId="0" borderId="0" xfId="2" applyNumberFormat="1" applyFont="1" applyAlignment="1">
      <alignment horizontal="right"/>
    </xf>
    <xf numFmtId="0" fontId="36" fillId="0" borderId="0" xfId="2" applyFont="1" applyAlignment="1">
      <alignment horizontal="right" vertical="center" wrapText="1"/>
    </xf>
    <xf numFmtId="166" fontId="127" fillId="0" borderId="0" xfId="4" applyNumberFormat="1" applyFont="1" applyAlignment="1">
      <alignment horizontal="center" vertical="center"/>
    </xf>
    <xf numFmtId="0" fontId="139" fillId="0" borderId="0" xfId="0" applyFont="1"/>
    <xf numFmtId="164" fontId="139" fillId="0" borderId="0" xfId="1" applyNumberFormat="1" applyFont="1" applyFill="1" applyBorder="1" applyAlignment="1">
      <alignment wrapText="1"/>
    </xf>
    <xf numFmtId="166" fontId="36" fillId="0" borderId="0" xfId="4" applyNumberFormat="1" applyFont="1" applyAlignment="1">
      <alignment horizontal="center" vertical="center"/>
    </xf>
    <xf numFmtId="0" fontId="140" fillId="0" borderId="0" xfId="3" applyFont="1"/>
    <xf numFmtId="0" fontId="141" fillId="0" borderId="0" xfId="0" applyFont="1" applyAlignment="1">
      <alignment horizontal="right"/>
    </xf>
    <xf numFmtId="0" fontId="139" fillId="0" borderId="0" xfId="0" applyFont="1" applyAlignment="1">
      <alignment wrapText="1"/>
    </xf>
    <xf numFmtId="165" fontId="5" fillId="0" borderId="3" xfId="2" applyNumberFormat="1" applyFont="1" applyBorder="1" applyAlignment="1">
      <alignment horizontal="right"/>
    </xf>
    <xf numFmtId="165" fontId="37" fillId="0" borderId="0" xfId="2" applyNumberFormat="1" applyFont="1" applyAlignment="1">
      <alignment horizontal="right"/>
    </xf>
    <xf numFmtId="0" fontId="126" fillId="0" borderId="0" xfId="0" applyFont="1" applyAlignment="1">
      <alignment horizontal="right" wrapText="1"/>
    </xf>
    <xf numFmtId="0" fontId="129" fillId="0" borderId="0" xfId="0" applyFont="1"/>
    <xf numFmtId="167" fontId="36" fillId="0" borderId="0" xfId="0" applyNumberFormat="1" applyFont="1"/>
    <xf numFmtId="166" fontId="24" fillId="0" borderId="0" xfId="0" applyNumberFormat="1" applyFont="1"/>
    <xf numFmtId="0" fontId="142" fillId="0" borderId="0" xfId="0" applyFont="1"/>
    <xf numFmtId="0" fontId="130" fillId="0" borderId="0" xfId="0" applyFont="1"/>
    <xf numFmtId="0" fontId="128" fillId="0" borderId="0" xfId="0" applyFont="1" applyAlignment="1">
      <alignment horizontal="left"/>
    </xf>
    <xf numFmtId="9" fontId="135" fillId="0" borderId="0" xfId="0" applyNumberFormat="1" applyFont="1"/>
    <xf numFmtId="0" fontId="135" fillId="0" borderId="0" xfId="0" applyFont="1" applyAlignment="1">
      <alignment horizontal="left"/>
    </xf>
    <xf numFmtId="0" fontId="131" fillId="0" borderId="0" xfId="0" applyFont="1"/>
    <xf numFmtId="0" fontId="142" fillId="0" borderId="0" xfId="0" applyFont="1" applyAlignment="1">
      <alignment wrapText="1"/>
    </xf>
    <xf numFmtId="0" fontId="130" fillId="0" borderId="0" xfId="0" applyFont="1" applyAlignment="1">
      <alignment horizontal="left"/>
    </xf>
    <xf numFmtId="0" fontId="130" fillId="0" borderId="0" xfId="0" applyFont="1" applyAlignment="1">
      <alignment wrapText="1"/>
    </xf>
    <xf numFmtId="0" fontId="143" fillId="0" borderId="0" xfId="0" applyFont="1"/>
    <xf numFmtId="164" fontId="135" fillId="0" borderId="0" xfId="0" applyNumberFormat="1" applyFont="1"/>
    <xf numFmtId="0" fontId="133" fillId="0" borderId="0" xfId="0" applyFont="1"/>
    <xf numFmtId="0" fontId="16" fillId="0" borderId="0" xfId="2380"/>
    <xf numFmtId="0" fontId="117" fillId="0" borderId="0" xfId="2380" applyFont="1"/>
    <xf numFmtId="166" fontId="117" fillId="0" borderId="0" xfId="2380" applyNumberFormat="1" applyFont="1"/>
    <xf numFmtId="178" fontId="0" fillId="0" borderId="0" xfId="0" applyNumberFormat="1"/>
    <xf numFmtId="0" fontId="145" fillId="0" borderId="0" xfId="0" applyFont="1"/>
    <xf numFmtId="178" fontId="145" fillId="0" borderId="0" xfId="0" applyNumberFormat="1" applyFont="1"/>
    <xf numFmtId="1" fontId="145" fillId="0" borderId="0" xfId="0" applyNumberFormat="1" applyFont="1" applyAlignment="1">
      <alignment horizontal="right"/>
    </xf>
    <xf numFmtId="166" fontId="0" fillId="0" borderId="0" xfId="0" applyNumberFormat="1" applyAlignment="1">
      <alignment horizontal="right"/>
    </xf>
    <xf numFmtId="1" fontId="0" fillId="0" borderId="0" xfId="0" applyNumberFormat="1" applyAlignment="1">
      <alignment horizontal="right"/>
    </xf>
    <xf numFmtId="178" fontId="0" fillId="0" borderId="0" xfId="0" applyNumberFormat="1" applyAlignment="1">
      <alignment horizontal="right"/>
    </xf>
    <xf numFmtId="0" fontId="11" fillId="0" borderId="0" xfId="3" applyFill="1"/>
    <xf numFmtId="1" fontId="128" fillId="0" borderId="0" xfId="0" applyNumberFormat="1" applyFont="1"/>
    <xf numFmtId="0" fontId="0" fillId="0" borderId="0" xfId="0" applyAlignment="1">
      <alignment horizontal="left"/>
    </xf>
    <xf numFmtId="179" fontId="0" fillId="0" borderId="0" xfId="1" applyNumberFormat="1" applyFont="1"/>
    <xf numFmtId="179" fontId="0" fillId="0" borderId="0" xfId="0" applyNumberFormat="1"/>
    <xf numFmtId="1" fontId="0" fillId="0" borderId="0" xfId="1" applyNumberFormat="1" applyFont="1"/>
    <xf numFmtId="0" fontId="6" fillId="0" borderId="0" xfId="0" applyFont="1" applyAlignment="1">
      <alignment horizontal="left"/>
    </xf>
    <xf numFmtId="172" fontId="0" fillId="0" borderId="0" xfId="0" applyNumberFormat="1"/>
    <xf numFmtId="178" fontId="0" fillId="0" borderId="0" xfId="1" applyNumberFormat="1" applyFont="1"/>
    <xf numFmtId="164" fontId="0" fillId="0" borderId="0" xfId="0" applyNumberFormat="1" applyAlignment="1">
      <alignment horizontal="right"/>
    </xf>
    <xf numFmtId="0" fontId="7" fillId="0" borderId="0" xfId="0" applyFont="1" applyAlignment="1">
      <alignment horizontal="right"/>
    </xf>
    <xf numFmtId="0" fontId="0" fillId="10" borderId="0" xfId="0" applyFill="1"/>
    <xf numFmtId="0" fontId="0" fillId="5" borderId="0" xfId="0" applyFill="1" applyAlignment="1">
      <alignment vertical="center"/>
    </xf>
    <xf numFmtId="0" fontId="0" fillId="8" borderId="0" xfId="0" applyFill="1" applyAlignment="1">
      <alignment vertical="center"/>
    </xf>
    <xf numFmtId="0" fontId="0" fillId="9" borderId="0" xfId="0" applyFill="1" applyAlignment="1">
      <alignment vertical="center"/>
    </xf>
    <xf numFmtId="0" fontId="0" fillId="10" borderId="0" xfId="0" applyFill="1" applyAlignment="1">
      <alignment vertical="center"/>
    </xf>
    <xf numFmtId="0" fontId="0" fillId="0" borderId="0" xfId="0" applyAlignment="1">
      <alignment vertical="center"/>
    </xf>
    <xf numFmtId="0" fontId="0" fillId="75" borderId="51" xfId="0" applyFill="1" applyBorder="1"/>
    <xf numFmtId="0" fontId="6" fillId="75" borderId="54" xfId="0" applyFont="1" applyFill="1" applyBorder="1"/>
    <xf numFmtId="0" fontId="6" fillId="75" borderId="56" xfId="0" applyFont="1" applyFill="1" applyBorder="1"/>
    <xf numFmtId="0" fontId="6" fillId="8" borderId="51" xfId="0" applyFont="1" applyFill="1" applyBorder="1"/>
    <xf numFmtId="0" fontId="6" fillId="9" borderId="54" xfId="0" applyFont="1" applyFill="1" applyBorder="1"/>
    <xf numFmtId="0" fontId="6" fillId="5" borderId="54" xfId="0" applyFont="1" applyFill="1" applyBorder="1"/>
    <xf numFmtId="0" fontId="0" fillId="8" borderId="53" xfId="0" applyFill="1" applyBorder="1" applyAlignment="1">
      <alignment horizontal="center"/>
    </xf>
    <xf numFmtId="0" fontId="0" fillId="9" borderId="55" xfId="0" applyFill="1" applyBorder="1" applyAlignment="1">
      <alignment horizontal="center"/>
    </xf>
    <xf numFmtId="0" fontId="0" fillId="5" borderId="55" xfId="0" applyFill="1" applyBorder="1" applyAlignment="1">
      <alignment horizontal="center"/>
    </xf>
    <xf numFmtId="0" fontId="6" fillId="8" borderId="52" xfId="0" applyFont="1" applyFill="1" applyBorder="1" applyAlignment="1">
      <alignment horizontal="center"/>
    </xf>
    <xf numFmtId="0" fontId="6" fillId="9" borderId="52" xfId="0" applyFont="1" applyFill="1" applyBorder="1" applyAlignment="1">
      <alignment horizontal="center"/>
    </xf>
    <xf numFmtId="0" fontId="6" fillId="5" borderId="52" xfId="0" applyFont="1" applyFill="1" applyBorder="1" applyAlignment="1">
      <alignment horizontal="center"/>
    </xf>
    <xf numFmtId="0" fontId="0" fillId="8" borderId="26" xfId="0" applyFill="1" applyBorder="1" applyAlignment="1">
      <alignment horizontal="center"/>
    </xf>
    <xf numFmtId="0" fontId="0" fillId="9" borderId="26" xfId="0" applyFill="1" applyBorder="1" applyAlignment="1">
      <alignment horizontal="center"/>
    </xf>
    <xf numFmtId="0" fontId="0" fillId="5" borderId="26" xfId="0" applyFill="1" applyBorder="1" applyAlignment="1">
      <alignment horizontal="center"/>
    </xf>
    <xf numFmtId="0" fontId="0" fillId="10" borderId="55" xfId="0" applyFill="1" applyBorder="1" applyAlignment="1">
      <alignment horizontal="center"/>
    </xf>
    <xf numFmtId="0" fontId="0" fillId="8" borderId="57" xfId="0" applyFill="1" applyBorder="1" applyAlignment="1">
      <alignment horizontal="center"/>
    </xf>
    <xf numFmtId="0" fontId="0" fillId="9" borderId="57" xfId="0" applyFill="1" applyBorder="1" applyAlignment="1">
      <alignment horizontal="center"/>
    </xf>
    <xf numFmtId="0" fontId="0" fillId="5" borderId="57" xfId="0" applyFill="1" applyBorder="1" applyAlignment="1">
      <alignment horizontal="center"/>
    </xf>
    <xf numFmtId="0" fontId="6" fillId="10" borderId="54" xfId="0" applyFont="1" applyFill="1" applyBorder="1"/>
    <xf numFmtId="0" fontId="0" fillId="76" borderId="58" xfId="0" applyFill="1" applyBorder="1" applyAlignment="1">
      <alignment horizontal="center"/>
    </xf>
    <xf numFmtId="0" fontId="6" fillId="10" borderId="52" xfId="0" applyFont="1" applyFill="1" applyBorder="1" applyAlignment="1">
      <alignment horizontal="center"/>
    </xf>
    <xf numFmtId="0" fontId="0" fillId="10" borderId="26" xfId="0" applyFill="1" applyBorder="1" applyAlignment="1">
      <alignment horizontal="center"/>
    </xf>
    <xf numFmtId="0" fontId="0" fillId="10" borderId="57" xfId="0" applyFill="1" applyBorder="1" applyAlignment="1">
      <alignment horizontal="center"/>
    </xf>
    <xf numFmtId="0" fontId="6" fillId="76" borderId="53" xfId="0" applyFont="1" applyFill="1" applyBorder="1" applyAlignment="1">
      <alignment horizontal="center"/>
    </xf>
    <xf numFmtId="0" fontId="0" fillId="76" borderId="55" xfId="0" applyFill="1" applyBorder="1" applyAlignment="1">
      <alignment horizontal="center"/>
    </xf>
    <xf numFmtId="0" fontId="6" fillId="76" borderId="56" xfId="0" applyFont="1" applyFill="1" applyBorder="1" applyAlignment="1">
      <alignment horizontal="left"/>
    </xf>
    <xf numFmtId="0" fontId="6" fillId="0" borderId="0" xfId="0" applyFont="1" applyAlignment="1">
      <alignment vertical="center"/>
    </xf>
    <xf numFmtId="0" fontId="147" fillId="75" borderId="0" xfId="3" applyFont="1" applyFill="1" applyBorder="1" applyAlignment="1">
      <alignment vertical="center" wrapText="1"/>
    </xf>
    <xf numFmtId="0" fontId="6" fillId="75" borderId="43" xfId="0" applyFont="1" applyFill="1" applyBorder="1"/>
    <xf numFmtId="0" fontId="6" fillId="75" borderId="47" xfId="0" applyFont="1" applyFill="1" applyBorder="1"/>
    <xf numFmtId="0" fontId="6" fillId="75" borderId="44" xfId="0" applyFont="1" applyFill="1" applyBorder="1"/>
    <xf numFmtId="0" fontId="0" fillId="75" borderId="45" xfId="0" applyFill="1" applyBorder="1" applyAlignment="1">
      <alignment vertical="center"/>
    </xf>
    <xf numFmtId="0" fontId="0" fillId="75" borderId="48" xfId="0" applyFill="1" applyBorder="1" applyAlignment="1">
      <alignment vertical="center"/>
    </xf>
    <xf numFmtId="0" fontId="147" fillId="75" borderId="49" xfId="3" applyFont="1" applyFill="1" applyBorder="1" applyAlignment="1">
      <alignment vertical="center" wrapText="1"/>
    </xf>
    <xf numFmtId="0" fontId="0" fillId="0" borderId="46" xfId="0" applyBorder="1" applyAlignment="1">
      <alignment vertical="center"/>
    </xf>
    <xf numFmtId="0" fontId="0" fillId="0" borderId="46" xfId="0" applyBorder="1" applyAlignment="1">
      <alignment horizontal="left" vertical="center"/>
    </xf>
    <xf numFmtId="0" fontId="0" fillId="0" borderId="50" xfId="0" applyBorder="1" applyAlignment="1">
      <alignment horizontal="left" vertical="center"/>
    </xf>
    <xf numFmtId="3" fontId="19" fillId="0" borderId="0" xfId="2381" applyNumberFormat="1" applyFont="1" applyAlignment="1">
      <alignment horizontal="right"/>
    </xf>
    <xf numFmtId="9" fontId="0" fillId="0" borderId="0" xfId="1" applyFont="1"/>
    <xf numFmtId="180" fontId="0" fillId="0" borderId="0" xfId="1" applyNumberFormat="1" applyFont="1"/>
    <xf numFmtId="0" fontId="0" fillId="76" borderId="0" xfId="0" applyFill="1" applyAlignment="1">
      <alignment vertical="center"/>
    </xf>
    <xf numFmtId="0" fontId="149" fillId="0" borderId="0" xfId="0" applyFont="1" applyAlignment="1">
      <alignment wrapText="1"/>
    </xf>
    <xf numFmtId="0" fontId="8" fillId="0" borderId="0" xfId="0" applyFont="1" applyAlignment="1">
      <alignment vertical="top" wrapText="1"/>
    </xf>
    <xf numFmtId="0" fontId="0" fillId="8" borderId="49" xfId="0" applyFill="1" applyBorder="1" applyAlignment="1">
      <alignment vertical="center"/>
    </xf>
    <xf numFmtId="0" fontId="0" fillId="5" borderId="49" xfId="0" applyFill="1" applyBorder="1" applyAlignment="1">
      <alignment vertical="center"/>
    </xf>
    <xf numFmtId="0" fontId="0" fillId="9" borderId="49" xfId="0" applyFill="1" applyBorder="1" applyAlignment="1">
      <alignment vertical="center"/>
    </xf>
    <xf numFmtId="0" fontId="149" fillId="0" borderId="0" xfId="0" applyFont="1"/>
    <xf numFmtId="0" fontId="146" fillId="77" borderId="0" xfId="0" applyFont="1" applyFill="1" applyAlignment="1">
      <alignment horizontal="right"/>
    </xf>
    <xf numFmtId="0" fontId="146" fillId="78" borderId="0" xfId="0" applyFont="1" applyFill="1" applyAlignment="1">
      <alignment horizontal="right"/>
    </xf>
    <xf numFmtId="0" fontId="6" fillId="78" borderId="0" xfId="0" applyFont="1" applyFill="1" applyAlignment="1">
      <alignment horizontal="right"/>
    </xf>
    <xf numFmtId="0" fontId="150" fillId="0" borderId="0" xfId="0" applyFont="1"/>
    <xf numFmtId="0" fontId="145" fillId="0" borderId="0" xfId="0" applyFont="1" applyAlignment="1">
      <alignment vertical="top"/>
    </xf>
    <xf numFmtId="166" fontId="17" fillId="0" borderId="0" xfId="4" applyNumberFormat="1" applyFont="1" applyAlignment="1">
      <alignment horizontal="center" vertical="center"/>
    </xf>
    <xf numFmtId="0" fontId="16" fillId="0" borderId="0" xfId="4" applyFont="1" applyAlignment="1">
      <alignment horizontal="center"/>
    </xf>
    <xf numFmtId="0" fontId="145" fillId="0" borderId="0" xfId="0" applyFont="1" applyAlignment="1">
      <alignment horizontal="left" vertical="top" wrapText="1"/>
    </xf>
    <xf numFmtId="0" fontId="145"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wrapText="1"/>
    </xf>
  </cellXfs>
  <cellStyles count="2424">
    <cellStyle name="20 % - Aksentti1 2" xfId="15" xr:uid="{295761FF-A7FC-4D2C-9ABA-DAB205A803B7}"/>
    <cellStyle name="20 % - Aksentti2 2" xfId="16" xr:uid="{07364485-C260-49FF-967C-666A60EFE8A5}"/>
    <cellStyle name="20 % - Aksentti3 2" xfId="17" xr:uid="{F5910C72-E63D-4CDC-8532-CE36E6C5A78C}"/>
    <cellStyle name="20 % - Aksentti4 2" xfId="18" xr:uid="{322E4AE5-454F-4E5C-984E-23DC79F0B3DC}"/>
    <cellStyle name="20 % - Aksentti5 2" xfId="19" xr:uid="{BA1B4FCD-CA17-4777-9E56-1FAC2B0E1FE4}"/>
    <cellStyle name="20 % - Aksentti6 2" xfId="20" xr:uid="{0B8F29AF-BD80-432F-AD41-4321FC4EECC5}"/>
    <cellStyle name="20% - Accent1 10" xfId="21" xr:uid="{C10B2BC1-07CA-4CF6-B02B-A72DA39A0E14}"/>
    <cellStyle name="20% - Accent1 2" xfId="22" xr:uid="{47E64426-42CC-4D4E-9FC4-C3789A3FA143}"/>
    <cellStyle name="20% - Accent1 2 2" xfId="23" xr:uid="{61945E32-768F-4461-8FBB-253E7256B82F}"/>
    <cellStyle name="20% - Accent1 2 3" xfId="24" xr:uid="{8E69A86A-6C73-4DDD-A28C-72485905720F}"/>
    <cellStyle name="20% - Accent1 3" xfId="25" xr:uid="{CB7CBF09-C1A7-45EC-A918-57184D4B0FD1}"/>
    <cellStyle name="20% - Accent1 4" xfId="26" xr:uid="{B525630B-0C93-40E1-9283-50D7A6CC694F}"/>
    <cellStyle name="20% - Accent1 5" xfId="27" xr:uid="{FEFC5DA0-3ADD-40E6-BAC0-0CBF6E5CEA33}"/>
    <cellStyle name="20% - Accent1 6" xfId="28" xr:uid="{66224657-1A8E-4468-AF9B-4CA2BB07EC92}"/>
    <cellStyle name="20% - Accent1 7" xfId="29" xr:uid="{F1A54E01-C154-4978-9149-113CF70DDB5D}"/>
    <cellStyle name="20% - Accent1 8" xfId="30" xr:uid="{AE1650D9-31A0-40DB-B0C1-FD4BFEFF171A}"/>
    <cellStyle name="20% - Accent1 9" xfId="31" xr:uid="{4DF505D9-B180-4000-A72E-744A9804038A}"/>
    <cellStyle name="20% - Accent2 10" xfId="32" xr:uid="{774C2F51-4D2A-44C8-9386-8E86CD317176}"/>
    <cellStyle name="20% - Accent2 2" xfId="33" xr:uid="{F5BC6222-9698-4DD4-9AC7-55EAFFC76D69}"/>
    <cellStyle name="20% - Accent2 2 2" xfId="34" xr:uid="{AC782FAF-C2AE-40FF-A28D-A025BFDC1E5C}"/>
    <cellStyle name="20% - Accent2 2 3" xfId="35" xr:uid="{400E92F9-21F3-4912-AE28-72D3019FD3DB}"/>
    <cellStyle name="20% - Accent2 3" xfId="36" xr:uid="{D31742A7-C798-4DAF-AF0E-71546EAFAB68}"/>
    <cellStyle name="20% - Accent2 4" xfId="37" xr:uid="{E6CE47D7-55E7-46AA-8F73-7F2695508A9B}"/>
    <cellStyle name="20% - Accent2 5" xfId="38" xr:uid="{4D89EBEC-F92F-4B33-A3B2-954306BC462F}"/>
    <cellStyle name="20% - Accent2 6" xfId="39" xr:uid="{042CBF67-B43F-45C5-9331-6A568B69BB1B}"/>
    <cellStyle name="20% - Accent2 7" xfId="40" xr:uid="{E7AE5993-45EE-457B-9336-AF695B4773A8}"/>
    <cellStyle name="20% - Accent2 8" xfId="41" xr:uid="{C38B73DF-32D2-4F67-BD0E-9B57D153CFC2}"/>
    <cellStyle name="20% - Accent2 9" xfId="42" xr:uid="{A4D5B744-5872-4EEF-A821-EFC3BD5D9202}"/>
    <cellStyle name="20% - Accent3 10" xfId="43" xr:uid="{6610C888-5EC3-4D62-AAFF-4807DA2662EB}"/>
    <cellStyle name="20% - Accent3 2" xfId="44" xr:uid="{4B424CCD-5E47-4D5A-A8A0-9B0508C80EB9}"/>
    <cellStyle name="20% - Accent3 2 2" xfId="45" xr:uid="{BF931FF0-327B-46A2-A71C-3C6A69C1B55B}"/>
    <cellStyle name="20% - Accent3 2 3" xfId="46" xr:uid="{DC139A97-9B2C-4AD0-B5E6-4EFDE57AA7DF}"/>
    <cellStyle name="20% - Accent3 3" xfId="47" xr:uid="{090D9D79-28DB-4383-AE78-8D9C3CFCF517}"/>
    <cellStyle name="20% - Accent3 4" xfId="48" xr:uid="{48827596-170E-4139-AEFE-FC1CD118BE40}"/>
    <cellStyle name="20% - Accent3 5" xfId="49" xr:uid="{29F169DC-03FC-40FE-AC7D-E6661D3F83CB}"/>
    <cellStyle name="20% - Accent3 6" xfId="50" xr:uid="{51E1F38C-2FA6-434B-B7A1-9423F9542E8B}"/>
    <cellStyle name="20% - Accent3 7" xfId="51" xr:uid="{1E74C63A-B161-416A-A4FE-2E2B185D3AC6}"/>
    <cellStyle name="20% - Accent3 8" xfId="52" xr:uid="{1E81ECEC-E293-46B3-AD5E-356906637B77}"/>
    <cellStyle name="20% - Accent3 9" xfId="53" xr:uid="{BC6951DE-AA4C-4A36-8549-86C0AD9B88F3}"/>
    <cellStyle name="20% - Accent4 10" xfId="54" xr:uid="{1843BA1E-627D-409B-8B02-6B9BA969CCE7}"/>
    <cellStyle name="20% - Accent4 2" xfId="55" xr:uid="{7758F307-FC8B-4EE9-B629-F286A0E849A1}"/>
    <cellStyle name="20% - Accent4 2 2" xfId="56" xr:uid="{C1836275-104D-45E7-A48B-06C18901D44E}"/>
    <cellStyle name="20% - Accent4 2 3" xfId="57" xr:uid="{7CD0EF27-3D9B-4443-BA43-1C817412016B}"/>
    <cellStyle name="20% - Accent4 3" xfId="58" xr:uid="{11B27D1F-583C-4B24-B687-D4A5DDF2028B}"/>
    <cellStyle name="20% - Accent4 4" xfId="59" xr:uid="{18E7B074-5461-47D4-9EF6-B40570EA2385}"/>
    <cellStyle name="20% - Accent4 5" xfId="60" xr:uid="{05347C4C-192A-4F6C-94C2-A2F7684576E6}"/>
    <cellStyle name="20% - Accent4 6" xfId="61" xr:uid="{BE80119D-2C96-4098-AAE8-6288D0A5C0E8}"/>
    <cellStyle name="20% - Accent4 7" xfId="62" xr:uid="{7004F5A5-7018-4F69-AC66-2B9A9D715974}"/>
    <cellStyle name="20% - Accent4 8" xfId="63" xr:uid="{88AEC574-B5C2-4388-A008-EF84A837E01B}"/>
    <cellStyle name="20% - Accent4 9" xfId="64" xr:uid="{508D97FB-517F-479E-A91B-C22FC98E8A97}"/>
    <cellStyle name="20% - Accent5 10" xfId="65" xr:uid="{41B8825D-FAD0-4B0E-8E41-4EA38C5A95B7}"/>
    <cellStyle name="20% - Accent5 2" xfId="66" xr:uid="{367F7DBD-4EF8-42C7-903C-1F780AD2A769}"/>
    <cellStyle name="20% - Accent5 2 2" xfId="67" xr:uid="{84E56841-68A5-45B2-B27B-645411A0D0A8}"/>
    <cellStyle name="20% - Accent5 2 3" xfId="68" xr:uid="{D9AF411B-8E67-4617-825D-C6E024AB9E4C}"/>
    <cellStyle name="20% - Accent5 3" xfId="69" xr:uid="{1D23A2D4-D7C5-4E6A-9EB6-CF130F59B975}"/>
    <cellStyle name="20% - Accent5 4" xfId="70" xr:uid="{94AC4B34-AB90-40DC-8F6E-021269645074}"/>
    <cellStyle name="20% - Accent5 5" xfId="71" xr:uid="{F657FD3B-91D9-44CF-A8A4-890DC6D3F992}"/>
    <cellStyle name="20% - Accent5 6" xfId="72" xr:uid="{C91DF0F5-13F3-4CB4-BEDA-7A77F6E60145}"/>
    <cellStyle name="20% - Accent5 7" xfId="73" xr:uid="{CDFDAB86-E65B-446B-B885-330542EAE7AE}"/>
    <cellStyle name="20% - Accent5 8" xfId="74" xr:uid="{4D458190-413C-48CE-9BD2-5602ED2D2982}"/>
    <cellStyle name="20% - Accent5 9" xfId="75" xr:uid="{893D21D8-C61E-4DAE-BF68-508EA0DF4716}"/>
    <cellStyle name="20% - Accent6 10" xfId="76" xr:uid="{8B98639C-5CED-4CC7-8779-DDFBC870C295}"/>
    <cellStyle name="20% - Accent6 2" xfId="77" xr:uid="{995430B1-7815-49E0-9D7E-872CFC46753B}"/>
    <cellStyle name="20% - Accent6 2 2" xfId="78" xr:uid="{D26B5AAD-C196-412A-A793-A0DB8C480AC2}"/>
    <cellStyle name="20% - Accent6 2 3" xfId="79" xr:uid="{A85162F7-6592-4289-81F6-83C05E1D5704}"/>
    <cellStyle name="20% - Accent6 3" xfId="80" xr:uid="{FD737BB9-71F9-400E-A3B8-CB2F94CC59DC}"/>
    <cellStyle name="20% - Accent6 4" xfId="81" xr:uid="{59C0E32C-3D7B-4A1A-8971-1F9EDA473053}"/>
    <cellStyle name="20% - Accent6 5" xfId="82" xr:uid="{FD35EDBC-B08C-4DBA-927D-A0EE832FCF3A}"/>
    <cellStyle name="20% - Accent6 6" xfId="83" xr:uid="{55C80EE7-D507-48A4-B99D-1E7C90E1103A}"/>
    <cellStyle name="20% - Accent6 7" xfId="84" xr:uid="{25A27343-0938-46E2-90AE-63FF3DE870AD}"/>
    <cellStyle name="20% - Accent6 8" xfId="85" xr:uid="{CD21EAB2-5829-4315-A394-D6B2662253EB}"/>
    <cellStyle name="20% - Accent6 9" xfId="86" xr:uid="{430E76CE-1FFF-46F7-8338-1BED625CD30D}"/>
    <cellStyle name="40 % - Aksentti1 2" xfId="87" xr:uid="{659C836E-54F8-41AE-8D3F-F5B8A3DCFD7C}"/>
    <cellStyle name="40 % - Aksentti2 2" xfId="88" xr:uid="{528BEAF6-F13D-4694-87BC-D0674E932B1C}"/>
    <cellStyle name="40 % - Aksentti3 2" xfId="89" xr:uid="{27B1F085-A2F9-4727-90E6-D099485D07FF}"/>
    <cellStyle name="40 % - Aksentti4 2" xfId="90" xr:uid="{E724F38E-3B7C-4447-B987-17A142A2B7D9}"/>
    <cellStyle name="40 % - Aksentti5 2" xfId="91" xr:uid="{973DD690-8F32-4361-8EA8-88DD836D147E}"/>
    <cellStyle name="40 % - Aksentti6 2" xfId="92" xr:uid="{7256B4B2-1DFA-47BD-96F6-6C0854189FEF}"/>
    <cellStyle name="40% - Accent1 10" xfId="93" xr:uid="{2CD61F28-B941-4F9E-BE0B-8F3B4D740693}"/>
    <cellStyle name="40% - Accent1 2" xfId="94" xr:uid="{030B0FE4-F436-4CD0-B3DF-08DB9104C6EF}"/>
    <cellStyle name="40% - Accent1 2 2" xfId="95" xr:uid="{1E974CBB-EFA0-49D9-AEA7-AA7B64CDA80D}"/>
    <cellStyle name="40% - Accent1 2 3" xfId="96" xr:uid="{8215D696-DA54-4B0B-B778-05616F970EDA}"/>
    <cellStyle name="40% - Accent1 3" xfId="97" xr:uid="{F9DAE3BC-B930-485A-A6F0-D276A5BE8AAD}"/>
    <cellStyle name="40% - Accent1 4" xfId="98" xr:uid="{B799528E-8BA6-426A-B8DD-34316CF390A0}"/>
    <cellStyle name="40% - Accent1 5" xfId="99" xr:uid="{4984F12C-A40D-4507-BDB0-28342EC92C9B}"/>
    <cellStyle name="40% - Accent1 6" xfId="100" xr:uid="{7C7C1C8A-A80C-4D25-95A6-20D0A27CB962}"/>
    <cellStyle name="40% - Accent1 7" xfId="101" xr:uid="{AD607B3E-E8F4-4425-AD8D-25D379DF7991}"/>
    <cellStyle name="40% - Accent1 8" xfId="102" xr:uid="{62B6ABCA-BBB2-4571-A20D-F96959DAD9E3}"/>
    <cellStyle name="40% - Accent1 9" xfId="103" xr:uid="{CFAAEAA9-B228-4B09-A313-32CC23A7DCE5}"/>
    <cellStyle name="40% - Accent2 10" xfId="104" xr:uid="{A33DCC70-4DF0-44A0-8F6D-8C90B7477D74}"/>
    <cellStyle name="40% - Accent2 2" xfId="105" xr:uid="{3D63A87C-AC7B-4B60-B28A-6BEED0638FC4}"/>
    <cellStyle name="40% - Accent2 2 2" xfId="106" xr:uid="{81C512AE-D2E7-42AB-A7E0-5889FA836649}"/>
    <cellStyle name="40% - Accent2 2 3" xfId="107" xr:uid="{6D4EEDDC-E1F7-4D21-8603-ABF490FF2A3F}"/>
    <cellStyle name="40% - Accent2 3" xfId="108" xr:uid="{460E7816-E788-4FD3-9CE8-7125767AC7E7}"/>
    <cellStyle name="40% - Accent2 4" xfId="109" xr:uid="{F5162509-41DE-40CB-8942-EAE5FF9441C2}"/>
    <cellStyle name="40% - Accent2 5" xfId="110" xr:uid="{C476AF3A-B110-4797-926A-719CF852FE18}"/>
    <cellStyle name="40% - Accent2 6" xfId="111" xr:uid="{B46E4425-2254-4771-8D0C-F278300A1C72}"/>
    <cellStyle name="40% - Accent2 7" xfId="112" xr:uid="{378BC69B-6E5E-4120-BA34-76A7F49D75EB}"/>
    <cellStyle name="40% - Accent2 8" xfId="113" xr:uid="{62395B20-B549-4CE4-962D-1709B7BAC42A}"/>
    <cellStyle name="40% - Accent2 9" xfId="114" xr:uid="{EB7722B0-EE9D-466B-A7EA-ACF3509C6976}"/>
    <cellStyle name="40% - Accent3 10" xfId="115" xr:uid="{7B20B920-931A-4FE3-8B10-5BC96291F48B}"/>
    <cellStyle name="40% - Accent3 2" xfId="116" xr:uid="{CAA6D687-6859-4413-9139-6EAF485A2CB3}"/>
    <cellStyle name="40% - Accent3 2 2" xfId="117" xr:uid="{801B0012-C662-4E36-9774-A861E9EE35B0}"/>
    <cellStyle name="40% - Accent3 2 3" xfId="118" xr:uid="{50550CC4-780E-4197-91B0-D566CD31541B}"/>
    <cellStyle name="40% - Accent3 3" xfId="119" xr:uid="{F8FA1819-0540-4171-966A-AC5BB037D042}"/>
    <cellStyle name="40% - Accent3 4" xfId="120" xr:uid="{5782F2CB-42F0-4AE0-B8EC-08386BE4C719}"/>
    <cellStyle name="40% - Accent3 5" xfId="121" xr:uid="{75074B02-23F0-4A1F-99BE-4E1192CA8577}"/>
    <cellStyle name="40% - Accent3 6" xfId="122" xr:uid="{301392A4-0977-4BD6-9558-1DB84516E17F}"/>
    <cellStyle name="40% - Accent3 7" xfId="123" xr:uid="{9DF56048-8205-43DF-98F4-EDE098D2CF1E}"/>
    <cellStyle name="40% - Accent3 8" xfId="124" xr:uid="{9BE5B639-45E4-4C9B-BE1E-1AEE9BF326AC}"/>
    <cellStyle name="40% - Accent3 9" xfId="125" xr:uid="{8FF9C5C6-0316-4732-AED3-B6D593BDFEA3}"/>
    <cellStyle name="40% - Accent4 10" xfId="126" xr:uid="{8A31E4C3-9B1E-4AAF-819D-861080C7B16C}"/>
    <cellStyle name="40% - Accent4 2" xfId="127" xr:uid="{4C6C2315-72AF-4C9A-B87E-4723B1D879F3}"/>
    <cellStyle name="40% - Accent4 2 2" xfId="128" xr:uid="{A631E962-814A-4FDC-8632-2F8802071540}"/>
    <cellStyle name="40% - Accent4 2 3" xfId="129" xr:uid="{BD52BBEB-29C3-4B80-8DBE-B6E53D2A1C36}"/>
    <cellStyle name="40% - Accent4 3" xfId="130" xr:uid="{95E90506-AF17-43DB-97E3-2728B2FB7785}"/>
    <cellStyle name="40% - Accent4 4" xfId="131" xr:uid="{2C93BFC3-CB69-4DB7-8B4D-C7CCDCEFB102}"/>
    <cellStyle name="40% - Accent4 5" xfId="132" xr:uid="{8140C6B1-0414-4DAD-8105-A4134FD78FE5}"/>
    <cellStyle name="40% - Accent4 6" xfId="133" xr:uid="{79777355-8E45-4082-9D1B-35F3C86DB04D}"/>
    <cellStyle name="40% - Accent4 7" xfId="134" xr:uid="{2BA5D7FF-84BE-452C-AD80-C25392C57213}"/>
    <cellStyle name="40% - Accent4 8" xfId="135" xr:uid="{B513493A-AD46-49CE-9E9F-EE6F2995334B}"/>
    <cellStyle name="40% - Accent4 9" xfId="136" xr:uid="{9D2823C8-4C2C-4832-8896-DB7735CB0E39}"/>
    <cellStyle name="40% - Accent5 10" xfId="137" xr:uid="{00515A68-3EA2-4193-91BA-EDEA49FA0633}"/>
    <cellStyle name="40% - Accent5 2" xfId="138" xr:uid="{1203D4BB-1C00-43DE-8B65-B08FE78A35BD}"/>
    <cellStyle name="40% - Accent5 2 2" xfId="139" xr:uid="{D6A8C355-79C0-44AA-9181-1828F1C21E05}"/>
    <cellStyle name="40% - Accent5 2 3" xfId="140" xr:uid="{49D5F62E-56C2-47FF-AEAA-DB3FC8F3FFEF}"/>
    <cellStyle name="40% - Accent5 3" xfId="141" xr:uid="{AFA6C1AF-5EAF-42F3-A5B7-366F3408220C}"/>
    <cellStyle name="40% - Accent5 4" xfId="142" xr:uid="{F077BDA0-26DA-4E76-837B-FC6E3CE5B1CA}"/>
    <cellStyle name="40% - Accent5 5" xfId="143" xr:uid="{75A63C9B-06A4-41AC-B06A-C1379355B0FD}"/>
    <cellStyle name="40% - Accent5 6" xfId="144" xr:uid="{190A0D21-0EC3-4446-9893-32D76522B7B7}"/>
    <cellStyle name="40% - Accent5 7" xfId="145" xr:uid="{44F637E0-8252-477C-81F2-2A1F1F2B02F4}"/>
    <cellStyle name="40% - Accent5 8" xfId="146" xr:uid="{36B7E73B-106B-4A7A-84FB-EAA2A991D3CB}"/>
    <cellStyle name="40% - Accent5 9" xfId="147" xr:uid="{E24D945E-E1B5-47AA-B355-F46E62BB2659}"/>
    <cellStyle name="40% - Accent6 10" xfId="148" xr:uid="{B05FBAC4-9427-4AA5-82F0-1A4131A8C0F8}"/>
    <cellStyle name="40% - Accent6 2" xfId="149" xr:uid="{9B578C35-3287-4BEF-90C1-89CC6CA7EE4F}"/>
    <cellStyle name="40% - Accent6 2 2" xfId="150" xr:uid="{446644A0-96CA-4003-95B1-016222C50D4A}"/>
    <cellStyle name="40% - Accent6 2 3" xfId="151" xr:uid="{6F33267A-19DB-44F0-8A39-DA54629AC56B}"/>
    <cellStyle name="40% - Accent6 3" xfId="152" xr:uid="{6480F1C3-E827-4285-BAD9-88F96E3546F3}"/>
    <cellStyle name="40% - Accent6 4" xfId="153" xr:uid="{C5501EF1-7E20-4ABA-8EE4-A2C9D7008EE7}"/>
    <cellStyle name="40% - Accent6 5" xfId="154" xr:uid="{4678C30B-9A3F-4925-892F-F410AB20003D}"/>
    <cellStyle name="40% - Accent6 6" xfId="155" xr:uid="{B09C9879-B0A1-43B3-8AC5-DFF7B0916855}"/>
    <cellStyle name="40% - Accent6 7" xfId="156" xr:uid="{973673BD-474F-4AAC-98FF-7014328124B0}"/>
    <cellStyle name="40% - Accent6 8" xfId="157" xr:uid="{6957A84A-121F-4CF5-AA7D-E18226FC3051}"/>
    <cellStyle name="40% - Accent6 9" xfId="158" xr:uid="{35A5239B-30B2-4E3D-ABDC-C830C026119E}"/>
    <cellStyle name="60% - Accent1 2" xfId="159" xr:uid="{CBD54607-5D32-4716-80FF-D52264D58516}"/>
    <cellStyle name="60% - Accent1 2 2" xfId="160" xr:uid="{F340E5C1-43FA-4CB6-9AE6-9C543B792CDB}"/>
    <cellStyle name="60% - Accent1 2 3" xfId="161" xr:uid="{EEB9B1F4-3E6A-4876-8A10-AE5314B9CABD}"/>
    <cellStyle name="60% - Accent1 3" xfId="162" xr:uid="{E79713D3-4FAC-4999-90EE-9A9C11F33282}"/>
    <cellStyle name="60% - Accent1 4" xfId="163" xr:uid="{7D300741-095D-4EE2-807D-A52F95BB5633}"/>
    <cellStyle name="60% - Accent2 2" xfId="164" xr:uid="{3F5DE29B-84E3-4F05-B1AB-BDB78F21E011}"/>
    <cellStyle name="60% - Accent2 2 2" xfId="165" xr:uid="{AEE911CB-EEED-461E-AEC1-109FA930A24F}"/>
    <cellStyle name="60% - Accent2 2 3" xfId="166" xr:uid="{CA24BCEA-AC08-4079-B027-40C46E79B77F}"/>
    <cellStyle name="60% - Accent2 3" xfId="167" xr:uid="{09B20DA4-CAC0-4E4F-8A29-B0746DFD7985}"/>
    <cellStyle name="60% - Accent2 4" xfId="168" xr:uid="{99133175-2D11-4542-8522-520DDBADF506}"/>
    <cellStyle name="60% - Accent3 2" xfId="169" xr:uid="{82489B83-1C55-40DF-BDBF-22B8B878A8BB}"/>
    <cellStyle name="60% - Accent3 2 2" xfId="170" xr:uid="{FEDA9163-5711-45A0-A666-37EA6A849926}"/>
    <cellStyle name="60% - Accent3 2 3" xfId="171" xr:uid="{1B0D4AB8-F7B5-4FE5-9DA8-6A37CED47B08}"/>
    <cellStyle name="60% - Accent3 3" xfId="172" xr:uid="{C541C80A-A139-4DAF-98CA-8A64DC6CBADC}"/>
    <cellStyle name="60% - Accent3 4" xfId="173" xr:uid="{3E821205-4A9B-4AFF-845E-7B1E697AD7F8}"/>
    <cellStyle name="60% - Accent4 2" xfId="174" xr:uid="{E6D68015-9EF1-40FB-B289-DC61B25AA25B}"/>
    <cellStyle name="60% - Accent4 2 2" xfId="175" xr:uid="{65C9DE8C-095A-47A4-BC1E-A09EE236AB99}"/>
    <cellStyle name="60% - Accent4 2 3" xfId="176" xr:uid="{FE1F7C23-398D-42BE-839C-D1A56852A50D}"/>
    <cellStyle name="60% - Accent4 3" xfId="177" xr:uid="{63BA0E64-CA6D-4C40-BE0B-C636394CB5F7}"/>
    <cellStyle name="60% - Accent4 4" xfId="178" xr:uid="{CA17AE67-8823-4284-9D82-C0D95790A719}"/>
    <cellStyle name="60% - Accent5 2" xfId="179" xr:uid="{F9B6E4C7-DC9B-4053-8BAA-743B679505B1}"/>
    <cellStyle name="60% - Accent5 2 2" xfId="180" xr:uid="{CCBAF04C-71EC-4B86-984B-A519C34C9B3D}"/>
    <cellStyle name="60% - Accent5 2 3" xfId="181" xr:uid="{D67CC6D7-F5CD-47EB-99AB-745E6BDE15BE}"/>
    <cellStyle name="60% - Accent5 3" xfId="182" xr:uid="{1A9C5841-05D5-4CB6-951A-28CF8A9C8935}"/>
    <cellStyle name="60% - Accent5 4" xfId="183" xr:uid="{18B40C02-DBA3-44C2-9BE8-B3E122252014}"/>
    <cellStyle name="60% - Accent6 2" xfId="184" xr:uid="{5409ED62-CF89-411C-9897-610233CC0D3A}"/>
    <cellStyle name="60% - Accent6 2 2" xfId="185" xr:uid="{2B2509C0-2B37-4F0D-A690-5ECDE975FD9D}"/>
    <cellStyle name="60% - Accent6 2 3" xfId="186" xr:uid="{A1A4AC99-4DEE-47CD-9AB2-790B551694C0}"/>
    <cellStyle name="60% - Accent6 3" xfId="187" xr:uid="{80A66FC8-78F4-48B2-A07D-B994C763A8DE}"/>
    <cellStyle name="60% - Accent6 4" xfId="188" xr:uid="{B29F350A-8A05-4CE1-A7A0-7A4F2913D795}"/>
    <cellStyle name="Accent1 2" xfId="189" xr:uid="{DAD12DF7-DB23-4A7B-843F-712879120576}"/>
    <cellStyle name="Accent1 2 2" xfId="190" xr:uid="{1F7F4E3D-4328-4EFB-843D-B52D54C02CCB}"/>
    <cellStyle name="Accent1 2 3" xfId="191" xr:uid="{179F565A-A8E1-4E47-A9CA-D4786937CC36}"/>
    <cellStyle name="Accent1 3" xfId="192" xr:uid="{9ABE3925-8948-42F0-BBD4-FBD43AA15C4E}"/>
    <cellStyle name="Accent1 4" xfId="193" xr:uid="{88E20040-FAA5-458E-B373-0C54A3F2C8DA}"/>
    <cellStyle name="Accent2 2" xfId="194" xr:uid="{CA3348EC-1E3A-44C0-9F7A-574D1C596265}"/>
    <cellStyle name="Accent2 2 2" xfId="195" xr:uid="{70220A07-473B-4F76-B610-BBA8F808425A}"/>
    <cellStyle name="Accent2 2 3" xfId="196" xr:uid="{1FED5F72-A951-493F-9F91-9640AF8BFC81}"/>
    <cellStyle name="Accent2 3" xfId="197" xr:uid="{2F9F6FE6-12C9-4CAE-9368-E13DEE47396A}"/>
    <cellStyle name="Accent2 4" xfId="198" xr:uid="{862B5B65-8ACF-4567-8E77-06E979F151E1}"/>
    <cellStyle name="Accent3 2" xfId="199" xr:uid="{863D3A9B-FAC7-4CC1-A058-C99DDBADB839}"/>
    <cellStyle name="Accent3 2 2" xfId="200" xr:uid="{11A80E4C-65D0-4784-A64D-A42F51B7818D}"/>
    <cellStyle name="Accent3 2 3" xfId="201" xr:uid="{90FF3BFA-69BE-4743-8EF4-BA7283DCE1F7}"/>
    <cellStyle name="Accent3 3" xfId="202" xr:uid="{00F75362-6B23-4222-AB79-5186F0265803}"/>
    <cellStyle name="Accent3 4" xfId="203" xr:uid="{6DA59DFE-0001-4F6F-B620-6B2D20570C50}"/>
    <cellStyle name="Accent4 2" xfId="204" xr:uid="{65C74157-B98C-4975-9A14-362006670F57}"/>
    <cellStyle name="Accent4 2 2" xfId="205" xr:uid="{D060A07B-DAEB-4FCE-910F-E52F88E8EEC2}"/>
    <cellStyle name="Accent4 2 3" xfId="206" xr:uid="{39B9F024-4CE5-4722-9CAE-FC41A230AA97}"/>
    <cellStyle name="Accent4 3" xfId="207" xr:uid="{6EDDDDF7-2B16-4B99-BF03-E55C04124A92}"/>
    <cellStyle name="Accent4 4" xfId="208" xr:uid="{29012E23-8159-4D01-BB1C-59C26CC8E1A4}"/>
    <cellStyle name="Accent5 2" xfId="209" xr:uid="{83920CBF-355B-407A-A22A-52A2C9C5DCF2}"/>
    <cellStyle name="Accent5 2 2" xfId="210" xr:uid="{3FE2FE10-1A14-4ED2-9682-930EB96FDB69}"/>
    <cellStyle name="Accent5 2 3" xfId="211" xr:uid="{E32D8FA6-B23E-41A8-9996-32A247E45A33}"/>
    <cellStyle name="Accent5 3" xfId="212" xr:uid="{B54FD013-9D43-4F93-8C79-7C4921AE119C}"/>
    <cellStyle name="Accent5 4" xfId="213" xr:uid="{1E4B9B0F-E1C7-487A-BFC5-5AE17C36D296}"/>
    <cellStyle name="Accent6 2" xfId="214" xr:uid="{F4548C29-FBBC-4F5A-98B3-E9E1992B105B}"/>
    <cellStyle name="Accent6 2 2" xfId="215" xr:uid="{6D8A9FB7-59D2-43C3-BB99-332CE922F900}"/>
    <cellStyle name="Accent6 2 3" xfId="216" xr:uid="{18EDA8FC-C51B-4443-AF5C-69CB4D9787D8}"/>
    <cellStyle name="Accent6 3" xfId="217" xr:uid="{2EAC91A5-CEE6-447B-9650-B95DFF798CFE}"/>
    <cellStyle name="Accent6 4" xfId="218" xr:uid="{C10A89FE-240D-4022-82B3-1083C26A1FF6}"/>
    <cellStyle name="annee semestre" xfId="219" xr:uid="{4201653C-A295-4935-B1C7-53A48BADC188}"/>
    <cellStyle name="annee semestre 2" xfId="220" xr:uid="{C329BB48-45F3-4852-8744-3D8321BC57E2}"/>
    <cellStyle name="Bad 2" xfId="221" xr:uid="{93FDA5C1-7B73-4A2A-A6C6-12D2CE0B9C4E}"/>
    <cellStyle name="Bad 2 2" xfId="222" xr:uid="{F139341A-2944-4A78-B3C7-10EFAAC6425B}"/>
    <cellStyle name="Bad 2 3" xfId="223" xr:uid="{1979E6A4-4005-45C1-AED1-35E5C5CE184B}"/>
    <cellStyle name="Bad 3" xfId="224" xr:uid="{6679D24C-9B56-47C7-8BF0-345748B9F58C}"/>
    <cellStyle name="Bad 4" xfId="225" xr:uid="{D8374BD8-8E75-4BC6-8631-5ED5CC5AD3E6}"/>
    <cellStyle name="bin" xfId="226" xr:uid="{C7383718-AA28-4286-9895-B8B0CB95C904}"/>
    <cellStyle name="blue" xfId="227" xr:uid="{C822688B-CE69-43DF-BE33-C86FD2498845}"/>
    <cellStyle name="Ç¥ÁØ_ENRL2" xfId="228" xr:uid="{76D1C055-83E6-4FB3-8C52-98CFA5131182}"/>
    <cellStyle name="caché" xfId="229" xr:uid="{2C29E38F-5E83-4FBF-A986-85923E7066AF}"/>
    <cellStyle name="Calculation 2" xfId="230" xr:uid="{798476BC-EAFA-45DA-A2CB-0E2BBFA2359B}"/>
    <cellStyle name="Calculation 2 2" xfId="231" xr:uid="{FA0A6F0D-6F72-442E-BC8E-957A59018D39}"/>
    <cellStyle name="Calculation 2 3" xfId="232" xr:uid="{DD5D420A-2267-4735-BEAC-F2C4111C522A}"/>
    <cellStyle name="Calculation 3" xfId="233" xr:uid="{4266D61F-5F66-4840-8958-BEB83BFA6195}"/>
    <cellStyle name="Calculation 4" xfId="234" xr:uid="{4EA85718-34B6-487A-992E-5E66766575C4}"/>
    <cellStyle name="Calculation 4 2" xfId="235" xr:uid="{59757A7E-90C8-42ED-A7B3-E92D2CB9A193}"/>
    <cellStyle name="cell" xfId="236" xr:uid="{5040E0A1-3778-4AB9-9A2C-BBFA5CDB206E}"/>
    <cellStyle name="Check Cell 2" xfId="237" xr:uid="{71191722-D646-4864-926E-236A1EDD5C70}"/>
    <cellStyle name="Check Cell 2 2" xfId="238" xr:uid="{2C7B5AC7-B5F1-4C71-931A-E97CC6DDA205}"/>
    <cellStyle name="Check Cell 2 3" xfId="239" xr:uid="{AF5677CF-0B23-4D6F-9589-9747F9CFF6E7}"/>
    <cellStyle name="Check Cell 3" xfId="240" xr:uid="{54BD1A9D-E6B2-47C7-84C6-ED306AE99FA7}"/>
    <cellStyle name="Check Cell 4" xfId="241" xr:uid="{6DB1435E-2993-4219-B5F1-8DC17690E1EC}"/>
    <cellStyle name="Code additions" xfId="242" xr:uid="{853DAD64-6DC1-44B5-8BEE-4D3C8F90A706}"/>
    <cellStyle name="Col&amp;RowHeadings" xfId="243" xr:uid="{D3645C6A-DABF-40F5-95DC-8F7C108CB7C7}"/>
    <cellStyle name="ColCodes" xfId="244" xr:uid="{71DA05C4-FF21-4CB4-8489-38CB666C71F9}"/>
    <cellStyle name="ColTitles" xfId="245" xr:uid="{85707CAC-BA58-4BE1-BF04-D9517844DD44}"/>
    <cellStyle name="ColTitles 10" xfId="246" xr:uid="{D62E8667-039F-49D2-8C0A-96CBF5E4655A}"/>
    <cellStyle name="ColTitles 10 2" xfId="247" xr:uid="{F59C4844-28D3-46FD-A035-A9D6F14B10D2}"/>
    <cellStyle name="ColTitles 11" xfId="248" xr:uid="{AEE4C018-0135-4971-B0D0-0B751CADDF76}"/>
    <cellStyle name="ColTitles 11 2" xfId="249" xr:uid="{BDC8E594-5E70-44C9-AC6C-F00D3D7610D8}"/>
    <cellStyle name="ColTitles 12" xfId="250" xr:uid="{7C373B6B-2C5E-4990-8912-3586B1FFDDC2}"/>
    <cellStyle name="ColTitles 13" xfId="251" xr:uid="{D3039323-0965-4FD4-843C-BFF4D306FCA2}"/>
    <cellStyle name="ColTitles 2" xfId="252" xr:uid="{8A6972E4-CBFC-4183-9530-EE20064A73DE}"/>
    <cellStyle name="ColTitles 2 2" xfId="253" xr:uid="{4F1B349E-5B08-41FB-B4AD-82AAD9076209}"/>
    <cellStyle name="ColTitles 3" xfId="254" xr:uid="{0AED9974-5359-45C4-8B89-AD4228B11154}"/>
    <cellStyle name="ColTitles 3 2" xfId="255" xr:uid="{32A1FF4F-893A-4581-8ED0-73B40DF35DD4}"/>
    <cellStyle name="ColTitles 4" xfId="256" xr:uid="{EFC6CDF0-9915-4D34-A6CD-438CB75D8C9B}"/>
    <cellStyle name="ColTitles 4 2" xfId="257" xr:uid="{80C8B3B3-41EE-40D4-99B0-8EF4359B90D3}"/>
    <cellStyle name="ColTitles 5" xfId="258" xr:uid="{8D9C8996-AD7D-47EF-893A-C1BD44A3F0CD}"/>
    <cellStyle name="ColTitles 5 2" xfId="259" xr:uid="{DA41160F-E3F8-4922-9269-FD54FC8DBE28}"/>
    <cellStyle name="ColTitles 6" xfId="260" xr:uid="{42872CD4-A9D4-4949-802C-193B2F8A510C}"/>
    <cellStyle name="ColTitles 6 2" xfId="261" xr:uid="{E0A9C3FC-3B26-4E6C-B683-A4E741B70963}"/>
    <cellStyle name="ColTitles 7" xfId="262" xr:uid="{FBBFC8B9-3A34-4C4C-8C34-4A6FAFFDD27D}"/>
    <cellStyle name="ColTitles 7 2" xfId="263" xr:uid="{6D2B96A8-6BF1-47ED-9A5A-CF7924ADD1E4}"/>
    <cellStyle name="ColTitles 8" xfId="264" xr:uid="{C1218FC3-B30E-482A-8CE5-AC4EF48A92D4}"/>
    <cellStyle name="ColTitles 8 2" xfId="265" xr:uid="{402BF60D-68BD-4DE4-958A-CA3CA7E8B069}"/>
    <cellStyle name="ColTitles 9" xfId="266" xr:uid="{57919492-493A-485F-A71E-35119BCCDE36}"/>
    <cellStyle name="ColTitles 9 2" xfId="267" xr:uid="{127E8BC3-83F5-4EEF-88EC-4FBBA5D950C0}"/>
    <cellStyle name="column" xfId="268" xr:uid="{E51EDC5C-D6D5-4D29-B9AD-03EEF1AB2307}"/>
    <cellStyle name="Comma  [1]" xfId="269" xr:uid="{61593110-9DCE-4054-9BEE-A12BE5E009B0}"/>
    <cellStyle name="Comma [1]" xfId="270" xr:uid="{CE3C9EE5-13F9-4F20-B8ED-545DEB0E72BE}"/>
    <cellStyle name="Comma 10" xfId="271" xr:uid="{68282772-6218-42DD-A964-2FE28CF73B42}"/>
    <cellStyle name="Comma 2" xfId="272" xr:uid="{EA52EA54-6A2D-42C9-A7FF-5772EEFBE85D}"/>
    <cellStyle name="Comma 2 2" xfId="273" xr:uid="{DC4AB086-9CE6-4315-B5B3-4C701D165EBE}"/>
    <cellStyle name="Comma 2 3" xfId="274" xr:uid="{AF956317-1A73-4678-8407-6292392BC067}"/>
    <cellStyle name="Comma 2 3 2" xfId="275" xr:uid="{73F1F47D-1B6B-4E34-99D6-D61470D585CD}"/>
    <cellStyle name="Comma 2 3 3" xfId="276" xr:uid="{AE4F62DE-9C23-47EB-9B3B-0B70DF40F83D}"/>
    <cellStyle name="Comma 2 4" xfId="277" xr:uid="{2A789FDD-8786-4A54-8622-6D84664C46CC}"/>
    <cellStyle name="Comma 2 4 2" xfId="278" xr:uid="{5BA1BF4D-9CD2-4EE5-A66C-6FC52ACD8C30}"/>
    <cellStyle name="Comma 2 4 3" xfId="279" xr:uid="{EBC9A1F7-F7C3-4A98-A712-16590BB8B24D}"/>
    <cellStyle name="Comma 2 5" xfId="280" xr:uid="{C7A6F4F5-BF23-4FDA-83DC-0D8D4643D501}"/>
    <cellStyle name="Comma 2 5 2" xfId="281" xr:uid="{53DB7CFE-D90A-4103-B4C8-16A48B0AC35B}"/>
    <cellStyle name="Comma 2 5 3" xfId="282" xr:uid="{5DA9E3D4-93F8-4040-A4DA-9BD4DA8FEE1A}"/>
    <cellStyle name="Comma 2 6" xfId="283" xr:uid="{9EB50624-B06A-4D6B-ADDD-CA2A5A9A92B1}"/>
    <cellStyle name="Comma 2 7" xfId="284" xr:uid="{AA476F33-F02A-479B-A799-5D84937E72C5}"/>
    <cellStyle name="Comma 3" xfId="285" xr:uid="{8B6AFD3A-43B8-420C-BE56-E3AD109A586F}"/>
    <cellStyle name="Comma 3 2" xfId="286" xr:uid="{D4739932-00BE-4233-96FE-FFDA3C52E993}"/>
    <cellStyle name="Comma 4" xfId="287" xr:uid="{EB535C5D-3820-4D8A-B476-54C4256CEBE6}"/>
    <cellStyle name="Comma 4 10" xfId="288" xr:uid="{0937E46B-E68B-4203-AEDF-7B53A3C617B1}"/>
    <cellStyle name="Comma 4 11" xfId="289" xr:uid="{1E917161-89B0-4284-93FA-785E751440D0}"/>
    <cellStyle name="Comma 4 2" xfId="290" xr:uid="{F0858197-A939-4374-A017-09CB18F3EAD0}"/>
    <cellStyle name="Comma 4 3" xfId="291" xr:uid="{1687DF20-1831-4495-82E3-3F02628A8BB1}"/>
    <cellStyle name="Comma 4 3 2" xfId="292" xr:uid="{0F3C1715-F117-400F-85DE-CAD33B5B4BE1}"/>
    <cellStyle name="Comma 4 3 2 2" xfId="293" xr:uid="{DEBCEAE9-B1E7-447E-8260-C1595CEEEFBF}"/>
    <cellStyle name="Comma 4 3 3" xfId="294" xr:uid="{62F79B80-4221-4EDD-AC7C-374CA6471F7A}"/>
    <cellStyle name="Comma 4 3 4" xfId="295" xr:uid="{6507D005-1D48-45B0-ADE6-EE66A6AB0CB5}"/>
    <cellStyle name="Comma 4 4" xfId="296" xr:uid="{D487B672-E604-4960-9B59-3A0BC57D44B8}"/>
    <cellStyle name="Comma 4 4 2" xfId="297" xr:uid="{F1BFAB61-3405-4247-86F4-92D58AE4F8F8}"/>
    <cellStyle name="Comma 4 4 2 2" xfId="298" xr:uid="{93C4EF22-1638-48EC-8AC1-DDF6824CC286}"/>
    <cellStyle name="Comma 4 4 3" xfId="299" xr:uid="{CE3E778C-A950-4404-864C-40B230C7F1A7}"/>
    <cellStyle name="Comma 4 4 4" xfId="300" xr:uid="{FEB55469-5201-45B8-9206-BBEC06D283CB}"/>
    <cellStyle name="Comma 4 5" xfId="301" xr:uid="{8F8E2C2A-3FDB-4F8C-BE98-CA64481C2C91}"/>
    <cellStyle name="Comma 4 5 2" xfId="302" xr:uid="{FBB311EF-DFB1-452E-BF75-28394EEDAE4E}"/>
    <cellStyle name="Comma 4 5 2 2" xfId="303" xr:uid="{626E88AA-283C-4733-AAAE-1BEE46A9F26F}"/>
    <cellStyle name="Comma 4 5 3" xfId="304" xr:uid="{501DC46A-1DC3-4B18-9958-D3E8A9634326}"/>
    <cellStyle name="Comma 4 5 4" xfId="305" xr:uid="{77FB38BD-E9A2-484F-AF07-CE4566DC3E92}"/>
    <cellStyle name="Comma 4 6" xfId="306" xr:uid="{12C35DA1-E533-4BB3-A2FC-B413FEF393AA}"/>
    <cellStyle name="Comma 4 6 2" xfId="307" xr:uid="{0D7C0CEE-2C4D-417E-BBDD-C3A9D8094A1D}"/>
    <cellStyle name="Comma 4 6 2 2" xfId="308" xr:uid="{681CE4BD-CA30-4AB6-B5EB-FD17AD6EBDC5}"/>
    <cellStyle name="Comma 4 6 3" xfId="309" xr:uid="{8D9C2B80-7FB8-4EBF-8EFF-32C92633BAC3}"/>
    <cellStyle name="Comma 4 6 4" xfId="310" xr:uid="{79B31F2E-A531-4FF2-A3EA-67EB9E8F6CCF}"/>
    <cellStyle name="Comma 4 7" xfId="311" xr:uid="{479302D5-FC34-4DFC-A292-7D2D92745B27}"/>
    <cellStyle name="Comma 4 7 2" xfId="312" xr:uid="{DEA1C0A5-D66E-44E4-B57A-2512388DA507}"/>
    <cellStyle name="Comma 4 7 2 2" xfId="313" xr:uid="{5210B8C5-2311-4A1C-A775-588D655F4E70}"/>
    <cellStyle name="Comma 4 7 3" xfId="314" xr:uid="{36C470F1-6EB5-42D6-A1E7-C93406C27E32}"/>
    <cellStyle name="Comma 4 7 4" xfId="315" xr:uid="{BB326BC8-F0FF-45F5-8C29-45FD2AAA53B2}"/>
    <cellStyle name="Comma 4 8" xfId="316" xr:uid="{6C1128D1-4708-457E-A11B-12BB4ACEADBA}"/>
    <cellStyle name="Comma 4 8 2" xfId="317" xr:uid="{F4EE00CB-D95C-4FED-B3E2-A7C63D74862C}"/>
    <cellStyle name="Comma 4 8 2 2" xfId="318" xr:uid="{29B307C8-85CF-45E8-83FC-7C8A39FD3BAA}"/>
    <cellStyle name="Comma 4 8 3" xfId="319" xr:uid="{5025B258-81C9-41E6-B6EF-E9DCB3F42585}"/>
    <cellStyle name="Comma 4 8 4" xfId="320" xr:uid="{85DD8E72-3882-4068-89D2-08EAAF842F7E}"/>
    <cellStyle name="Comma 4 9" xfId="321" xr:uid="{37603A29-1452-45EB-8930-4ACF7288088E}"/>
    <cellStyle name="Comma 4 9 2" xfId="322" xr:uid="{67C6C340-6FC8-4C82-82BB-CFCEDA9C04D6}"/>
    <cellStyle name="Comma 5" xfId="323" xr:uid="{1B1919B3-882C-4DCB-BF11-5868DE56A922}"/>
    <cellStyle name="Comma 5 2" xfId="324" xr:uid="{B59C02BB-73DC-4B1E-B4BA-FDDC52FFB989}"/>
    <cellStyle name="Comma 6" xfId="325" xr:uid="{7BE614CC-0C8A-44C8-B9F0-7588E0F66965}"/>
    <cellStyle name="Comma 6 2" xfId="326" xr:uid="{3BF3F4AE-CE7F-43E7-B565-823EE1A5BAB7}"/>
    <cellStyle name="Comma 7" xfId="327" xr:uid="{D1C24624-B796-44C5-A83E-3ECE7843464E}"/>
    <cellStyle name="Comma 7 2" xfId="328" xr:uid="{604B44FD-6DE3-4208-9ECC-839ED9F0FD0D}"/>
    <cellStyle name="Comma 8" xfId="329" xr:uid="{CE94FE05-B02F-4E86-951F-9BC13AC74430}"/>
    <cellStyle name="Comma 8 2" xfId="330" xr:uid="{56000AF1-3B48-4FCD-9281-6EAED78A3FCA}"/>
    <cellStyle name="Comma 9" xfId="331" xr:uid="{2177ABB5-6B96-4E35-8064-D79300742158}"/>
    <cellStyle name="Comma(0)" xfId="332" xr:uid="{4FDCE048-75E3-4562-88BD-CAF6D24AB440}"/>
    <cellStyle name="comma(1)" xfId="333" xr:uid="{3C85890A-F942-40C7-8BC5-36D4C79D21D2}"/>
    <cellStyle name="Comma(3)" xfId="334" xr:uid="{782B1ED0-27C1-49F5-ACD9-664B225C7C7B}"/>
    <cellStyle name="Comma[0]" xfId="335" xr:uid="{6EBB65BC-C4C9-48F6-AD07-75D1EB24E1E8}"/>
    <cellStyle name="Comma[1]" xfId="336" xr:uid="{6BBB2D29-F1AA-4AE3-B5A2-6CE41091D047}"/>
    <cellStyle name="Comma[2]__" xfId="337" xr:uid="{0FEA3CFC-AC9D-437E-B6A4-2DA0B5B90EED}"/>
    <cellStyle name="Comma[3]" xfId="338" xr:uid="{2B10F4FD-6F33-4F9A-95E9-199B4825904D}"/>
    <cellStyle name="Comma0" xfId="339" xr:uid="{98CE42A2-2493-4E77-86D0-EFFDAA903B1D}"/>
    <cellStyle name="Currency 2" xfId="340" xr:uid="{43D338EF-580D-4FC7-BB75-00978C9D4F2E}"/>
    <cellStyle name="Currency0" xfId="341" xr:uid="{5EF70431-BB17-4D83-9109-92ABAD6DCC5C}"/>
    <cellStyle name="DataEntryCells" xfId="342" xr:uid="{2FE0A0DD-8E0A-4C8D-AB92-AC34530E2C60}"/>
    <cellStyle name="Date" xfId="343" xr:uid="{550DC96D-0DFA-422F-BCAE-2F319A56AD8D}"/>
    <cellStyle name="Dezimal [0]_DIAGRAM" xfId="344" xr:uid="{7968D240-DDE4-4123-9454-513A2394442F}"/>
    <cellStyle name="Dezimal_DIAGRAM" xfId="345" xr:uid="{9AF02421-1279-4057-8D03-254BB2F24AB3}"/>
    <cellStyle name="Didier" xfId="346" xr:uid="{0512C92B-8477-4460-BF25-5EA6583272CB}"/>
    <cellStyle name="Didier - Title" xfId="347" xr:uid="{0122260C-A281-4DBA-BBAD-FBBE26550608}"/>
    <cellStyle name="Didier subtitles" xfId="348" xr:uid="{85572A4A-9D80-42EF-9BD3-B05ED12E52AB}"/>
    <cellStyle name="données" xfId="349" xr:uid="{3CFEC0F2-EE53-4FBF-B232-DFCBC0EA32F9}"/>
    <cellStyle name="donnéesbord" xfId="350" xr:uid="{7CC5A671-EDB7-4B8A-A68C-33E466EC1EE4}"/>
    <cellStyle name="ErrRpt_DataEntryCells" xfId="351" xr:uid="{005A9488-512A-45A7-A94E-EC2A52ADB198}"/>
    <cellStyle name="ErrRpt-DataEntryCells" xfId="352" xr:uid="{8E949DAD-53AB-4169-A7DF-C4BAB4AF0A29}"/>
    <cellStyle name="ErrRpt-GreyBackground" xfId="353" xr:uid="{E0ED95CC-35A6-4E5B-967C-DD345EC3D078}"/>
    <cellStyle name="Explanatory Text 2" xfId="354" xr:uid="{D455C3EE-C51C-4DE2-8209-7A6184A383D1}"/>
    <cellStyle name="Explanatory Text 2 2" xfId="355" xr:uid="{363459E2-AB70-428D-A38E-CA23BECC3EFB}"/>
    <cellStyle name="Explanatory Text 2 3" xfId="356" xr:uid="{931826EC-EFF4-42FC-BABE-82A1E8F24F8D}"/>
    <cellStyle name="Explanatory Text 3" xfId="357" xr:uid="{E5F0F8EB-C84A-4E2B-8679-D977D6C26C54}"/>
    <cellStyle name="Explanatory Text 4" xfId="358" xr:uid="{9FAE9E67-CBF8-44D3-AD52-F1766F7AC145}"/>
    <cellStyle name="Fixed" xfId="359" xr:uid="{7830D50A-D786-4721-80B4-F5D0EF8512D5}"/>
    <cellStyle name="fliesstext" xfId="360" xr:uid="{06751F2A-67F5-4B2F-B1BD-96ADA121D2D6}"/>
    <cellStyle name="formula" xfId="361" xr:uid="{7FC42849-628E-4F00-9AA4-6515F50A9A4E}"/>
    <cellStyle name="fussnote_lauftext" xfId="362" xr:uid="{3779D7B3-8DB4-42C8-A393-DAB7633EC59D}"/>
    <cellStyle name="gap" xfId="363" xr:uid="{4E93BE57-ECCF-4361-8496-AA48F8093D45}"/>
    <cellStyle name="gap 2" xfId="364" xr:uid="{F340259A-D3D7-40C8-907B-EDEDE3C8445F}"/>
    <cellStyle name="gap 2 2" xfId="365" xr:uid="{DACB5A99-B202-4E0F-ADE9-D03E3CE7AA70}"/>
    <cellStyle name="gap 2 2 2" xfId="366" xr:uid="{DECC0C16-57DE-4780-9AD1-9F03F0E5D165}"/>
    <cellStyle name="gap 2 2 2 2" xfId="367" xr:uid="{06C3A085-F646-436C-BB20-BC9C1FABBE90}"/>
    <cellStyle name="gap 2 2 2 2 2" xfId="368" xr:uid="{728B031E-960F-43A8-8D2A-F050C7FC7954}"/>
    <cellStyle name="gap 2 2 2 2 2 2" xfId="369" xr:uid="{A3EFBBDF-9F94-4061-936E-8BBD7D351388}"/>
    <cellStyle name="gap 2 2 2 2 3" xfId="370" xr:uid="{2F2D668F-15AC-4714-960D-D19BBF5D9298}"/>
    <cellStyle name="gap 2 2 2 3" xfId="371" xr:uid="{32B579EB-F55C-4932-91A5-9EE9950B2F9D}"/>
    <cellStyle name="gap 2 2 2 3 2" xfId="372" xr:uid="{8DEE47ED-F99F-45C8-8206-00FF0479B9B7}"/>
    <cellStyle name="gap 2 2 2 4" xfId="373" xr:uid="{D701E136-0543-4C16-B9D5-C4341AC3B0EE}"/>
    <cellStyle name="gap 2 2 3" xfId="374" xr:uid="{303A040B-ED34-4ACE-A2E4-9CCC8C71E6BD}"/>
    <cellStyle name="gap 2 2 3 2" xfId="375" xr:uid="{B73464CC-82D3-43ED-BC4F-A118909CFEB3}"/>
    <cellStyle name="gap 2 2 3 2 2" xfId="376" xr:uid="{A728F0E9-3F3D-45A1-8E05-091CBACFCCA4}"/>
    <cellStyle name="gap 2 2 3 3" xfId="377" xr:uid="{F3DBA96D-D50D-4044-AC6E-48D28A8F0D91}"/>
    <cellStyle name="gap 2 2 4" xfId="378" xr:uid="{F088E4EE-0D37-4914-B7C4-EFE59F3B8ED7}"/>
    <cellStyle name="gap 2 2 4 2" xfId="379" xr:uid="{52EE2182-5FE6-4690-88F4-3907EC02809E}"/>
    <cellStyle name="gap 2 2 5" xfId="380" xr:uid="{83450028-4FB8-46B7-8652-DB06BF09DF44}"/>
    <cellStyle name="gap 2 3" xfId="381" xr:uid="{AE4ADF6E-6F86-410B-93CA-E22193F5DB50}"/>
    <cellStyle name="gap 3" xfId="382" xr:uid="{D3461E67-76ED-44F0-8B92-B151ECEECA07}"/>
    <cellStyle name="gap 3 2" xfId="383" xr:uid="{E7362352-F60D-409C-9635-361DAF5844E8}"/>
    <cellStyle name="gap 3 2 2" xfId="384" xr:uid="{1B662925-C456-44A4-8AB2-26EB18ECED42}"/>
    <cellStyle name="gap 3 2 2 2" xfId="385" xr:uid="{147CAF30-9039-4859-A6B5-E25CC00BEEC3}"/>
    <cellStyle name="gap 3 2 3" xfId="386" xr:uid="{08F07D71-6DDB-4A83-8218-9B6AD4502DB7}"/>
    <cellStyle name="gap 3 3" xfId="387" xr:uid="{C2B80544-8CAD-4234-9CD3-540A77A4D377}"/>
    <cellStyle name="gap 3 3 2" xfId="388" xr:uid="{CA7FA873-A7F3-4E63-A3EB-C01B8120C032}"/>
    <cellStyle name="gap 3 4" xfId="389" xr:uid="{CA541E47-A443-4E06-A132-21D9B8BF1660}"/>
    <cellStyle name="gap 4" xfId="390" xr:uid="{C7EF24FD-E4BC-4DFE-AEE5-F9B90CFA6CAD}"/>
    <cellStyle name="gap 4 2" xfId="391" xr:uid="{1371B638-F910-4B1C-824A-7480C480C3E7}"/>
    <cellStyle name="gap 4 2 2" xfId="392" xr:uid="{13F21475-1B1C-4834-B2AF-5552C8404E9D}"/>
    <cellStyle name="gap 4 3" xfId="393" xr:uid="{872306AA-A8F8-4411-83E2-6947FF165317}"/>
    <cellStyle name="gap 5" xfId="394" xr:uid="{1FCBAE88-0BB1-4DF3-95A2-48B8B2F8B957}"/>
    <cellStyle name="gap 5 2" xfId="395" xr:uid="{4BE04529-CF1E-4B0A-8161-26F6FAD4289B}"/>
    <cellStyle name="gap 6" xfId="396" xr:uid="{AC2290CC-2092-4F39-A634-AC248C6B871F}"/>
    <cellStyle name="Good 2" xfId="397" xr:uid="{05DA38FE-346D-4A3E-B3FE-83F43078E201}"/>
    <cellStyle name="Good 2 2" xfId="398" xr:uid="{E1DD94FC-8826-43BC-BEF7-9D5BE6BBF172}"/>
    <cellStyle name="Good 2 3" xfId="399" xr:uid="{2B68153D-FA5B-49FE-9B55-0CF6784236FC}"/>
    <cellStyle name="Good 3" xfId="400" xr:uid="{D138AD08-1A7E-44B4-A277-01134F1A9D94}"/>
    <cellStyle name="Good 4" xfId="401" xr:uid="{50C8EAA3-55DF-419B-8350-A4FC00F4C695}"/>
    <cellStyle name="Grey" xfId="402" xr:uid="{56C7C23A-867B-465B-A90E-15A83140AC4E}"/>
    <cellStyle name="GreyBackground" xfId="403" xr:uid="{B6977884-C625-4156-A1CD-4E5916C5B04E}"/>
    <cellStyle name="GreyBackground 2" xfId="404" xr:uid="{C0415699-C46D-4B15-92FF-23CA2EE682C3}"/>
    <cellStyle name="header" xfId="405" xr:uid="{57773066-0E91-4228-9A11-FC42E0BDEB45}"/>
    <cellStyle name="Header1" xfId="406" xr:uid="{EA3FC7BB-A533-4E6C-A870-5923ACEE7E3F}"/>
    <cellStyle name="Header2" xfId="407" xr:uid="{38B8E600-1C27-4614-B244-0358B69B631A}"/>
    <cellStyle name="Header2 2" xfId="408" xr:uid="{A5A00C60-24D4-4B94-ACC4-04CAF3BF3D73}"/>
    <cellStyle name="Heading 1 2" xfId="409" xr:uid="{FCA12D9C-A610-4073-AA18-8F179DC7AD28}"/>
    <cellStyle name="Heading 1 2 2" xfId="410" xr:uid="{F28E74AD-1AD9-4CB0-BB4D-0D87E31ABDC9}"/>
    <cellStyle name="Heading 1 2 3" xfId="411" xr:uid="{46F6E8A3-D43A-4006-9EF3-C0C40B8D6E2D}"/>
    <cellStyle name="Heading 1 3" xfId="412" xr:uid="{6450F53B-8283-407B-B2AC-9EDA90E9646B}"/>
    <cellStyle name="Heading 1 4" xfId="413" xr:uid="{D5DC7499-6A7D-4463-A095-8B940904AA36}"/>
    <cellStyle name="Heading 2 2" xfId="414" xr:uid="{03E066DB-173D-41A8-82D5-6A1A868D619F}"/>
    <cellStyle name="Heading 2 2 2" xfId="415" xr:uid="{9BAD2F1D-A20C-4636-8753-242E7439177D}"/>
    <cellStyle name="Heading 2 2 3" xfId="416" xr:uid="{B83555BC-390F-499E-8885-C68E02DFDCA9}"/>
    <cellStyle name="Heading 2 3" xfId="417" xr:uid="{9E7D8DD6-879D-4204-B226-4CDCEB0A8931}"/>
    <cellStyle name="Heading 2 4" xfId="418" xr:uid="{BE6179A5-760B-479C-B52E-5646EC0296FD}"/>
    <cellStyle name="Heading 3 2" xfId="419" xr:uid="{506B8F6A-AC7F-4BF0-B360-FEED0EC7E581}"/>
    <cellStyle name="Heading 3 2 2" xfId="420" xr:uid="{0B64EBAE-9E84-4161-9BF7-CF01A8C7FC12}"/>
    <cellStyle name="Heading 3 2 3" xfId="421" xr:uid="{FD06F4C3-98BA-4947-BFC1-23BD47506B08}"/>
    <cellStyle name="Heading 3 3" xfId="422" xr:uid="{5CCD7B68-4D12-40FF-947F-CC496CD4F59E}"/>
    <cellStyle name="Heading 3 4" xfId="423" xr:uid="{4D47A4C9-2618-4259-BA37-8D9B20FE1BD5}"/>
    <cellStyle name="Heading 4 2" xfId="424" xr:uid="{36EB550D-4F20-443C-8A57-917410DDE3F3}"/>
    <cellStyle name="Heading 4 2 2" xfId="425" xr:uid="{19B65AF7-E39A-4447-9643-687FF8806C74}"/>
    <cellStyle name="Heading 4 2 3" xfId="426" xr:uid="{8B3398B6-3500-4CA7-AE70-2729BA005B79}"/>
    <cellStyle name="Heading 4 3" xfId="427" xr:uid="{65C32CD4-BE88-401B-9916-E5E8B1F05B43}"/>
    <cellStyle name="Heading 4 4" xfId="428" xr:uid="{DD4E9AAE-80C1-4566-ABD0-8D413F44BDC6}"/>
    <cellStyle name="Heading1" xfId="429" xr:uid="{55BB3A34-95AE-49D6-8321-8929D8037602}"/>
    <cellStyle name="Heading2" xfId="430" xr:uid="{4BE65341-285E-43DC-9485-281941747F41}"/>
    <cellStyle name="Hipervínculo" xfId="431" xr:uid="{977D75B1-DC15-43A3-8846-98C0B1119939}"/>
    <cellStyle name="Hipervínculo visitado" xfId="432" xr:uid="{0C3E4C68-AA8C-4F95-A843-59B2C08A5E3D}"/>
    <cellStyle name="Huomautus 2" xfId="433" xr:uid="{4D2678D3-8776-4C15-ABD2-55F89708FC85}"/>
    <cellStyle name="Huomautus 3" xfId="434" xr:uid="{BDFCA60C-C00E-4758-9357-AE0B21A24A1D}"/>
    <cellStyle name="Hyperlink" xfId="3" builtinId="8"/>
    <cellStyle name="Hyperlink 2" xfId="436" xr:uid="{3F041FBD-B3D0-4286-8318-0FBE07D046D0}"/>
    <cellStyle name="Hyperlink 2 2" xfId="437" xr:uid="{86BCD3F1-FE45-418A-9BC4-810266898D16}"/>
    <cellStyle name="Hyperlink 2 3" xfId="438" xr:uid="{89B14D0D-D98B-48D8-8233-698DD7B49C67}"/>
    <cellStyle name="Hyperlink 3" xfId="439" xr:uid="{02436A1B-D5AF-41CA-9B13-D60505BD2F84}"/>
    <cellStyle name="Hyperlink 4" xfId="440" xr:uid="{410AD593-1D8D-491E-96D6-040B5B4420C9}"/>
    <cellStyle name="Hyperlink 5" xfId="441" xr:uid="{B02D03F6-6765-4123-8445-8EBF03400726}"/>
    <cellStyle name="Hyperlink 5 2" xfId="442" xr:uid="{347F463B-FE22-4BD0-A5CB-E73DA05D9077}"/>
    <cellStyle name="Hyperlink 6" xfId="443" xr:uid="{6CFD435D-6506-40BF-9C04-F661B13281A0}"/>
    <cellStyle name="Hyperlink 7" xfId="435" xr:uid="{6E887E38-E1A4-4FC5-AF55-8C21EC2EACBA}"/>
    <cellStyle name="Input [yellow]" xfId="444" xr:uid="{3167E2D9-81E5-4F76-B152-EDB70D9CF483}"/>
    <cellStyle name="Input 2" xfId="445" xr:uid="{853E61E0-EED9-4664-9A4B-FD26886EE087}"/>
    <cellStyle name="Input 2 2" xfId="446" xr:uid="{CAF09BB8-B469-4652-8B4B-046A5122A35D}"/>
    <cellStyle name="Input 2 3" xfId="447" xr:uid="{EF3F0A7F-49F8-4791-A296-D5020B759AE7}"/>
    <cellStyle name="Input 3" xfId="448" xr:uid="{A72B17D7-2F8F-40D2-B86F-5455C16CE663}"/>
    <cellStyle name="Input 4" xfId="449" xr:uid="{03371E78-5046-44C8-A4A0-CC55C5930E8D}"/>
    <cellStyle name="ISC" xfId="450" xr:uid="{6A75F7DB-58E3-4071-AA5E-0B299DED8660}"/>
    <cellStyle name="ISC 2" xfId="451" xr:uid="{4BA56E6A-E590-4765-8F7F-1819FB546206}"/>
    <cellStyle name="isced" xfId="452" xr:uid="{872AB651-8A54-4725-90C1-FE8898CDEA45}"/>
    <cellStyle name="ISCED Titles" xfId="453" xr:uid="{88F0084B-7F3E-444E-B093-BD325FA61916}"/>
    <cellStyle name="isced_8gradk" xfId="454" xr:uid="{C6F61FB6-EB29-4BA4-B684-24A7A10939D8}"/>
    <cellStyle name="level1a" xfId="455" xr:uid="{EED506B5-32C2-4381-9526-81B0A3D0EDE8}"/>
    <cellStyle name="level1a 2" xfId="456" xr:uid="{F1EF89EE-267F-4C2D-BB2F-04BE015239B5}"/>
    <cellStyle name="level1a 2 2" xfId="457" xr:uid="{8D4AE274-E412-4978-9628-34D0F46BF91A}"/>
    <cellStyle name="level1a 2 2 2" xfId="458" xr:uid="{A82DB02F-A218-420E-BDB9-641D6AFA563C}"/>
    <cellStyle name="level1a 2 2 2 2" xfId="459" xr:uid="{47A3203D-8697-4D4F-A67D-39049849254C}"/>
    <cellStyle name="level1a 2 2 3" xfId="460" xr:uid="{48895FB7-DEC7-4CAC-9B72-277FCFFF42F1}"/>
    <cellStyle name="level1a 2 3" xfId="461" xr:uid="{8D5AEDAB-9BE9-41CE-BA1D-A68972600D15}"/>
    <cellStyle name="level1a 3" xfId="462" xr:uid="{40414592-A861-4E95-9F64-22EA9378BA6E}"/>
    <cellStyle name="level2" xfId="463" xr:uid="{48256853-CE98-442E-9C05-737A25539579}"/>
    <cellStyle name="level2 2" xfId="464" xr:uid="{8156708B-3F11-45C0-9F1A-BF155FC9524B}"/>
    <cellStyle name="level2 2 2" xfId="465" xr:uid="{C7907E1F-2BEB-463F-A1F4-7C01F9C60B13}"/>
    <cellStyle name="level2 2 2 2" xfId="466" xr:uid="{848E93F1-7CB0-4D05-88EB-E445D0B99040}"/>
    <cellStyle name="level2 2 2 3" xfId="467" xr:uid="{07D9BA6E-C6A0-4213-B2BC-9242AB7D1AC9}"/>
    <cellStyle name="level2a" xfId="468" xr:uid="{977022D6-987F-45D7-BA74-8032D0C93588}"/>
    <cellStyle name="level2a 2" xfId="469" xr:uid="{B422B645-A6F1-4F68-B4F1-4847F98A3508}"/>
    <cellStyle name="level2a 2 2" xfId="470" xr:uid="{DBD51C27-F2E0-485C-83D8-9A3BE4E084DB}"/>
    <cellStyle name="level2a 2 2 2" xfId="471" xr:uid="{088BD1A2-EEA2-479B-AF9B-61810685191A}"/>
    <cellStyle name="level2a 2 2 3" xfId="472" xr:uid="{247373EC-ECD0-4B40-B384-A627E1ABD55F}"/>
    <cellStyle name="level3" xfId="473" xr:uid="{752F17C8-B0A7-45D6-8085-0B52BE8A7001}"/>
    <cellStyle name="Line titles-Rows" xfId="474" xr:uid="{A3326496-42AD-4569-895E-A52EFC9888A6}"/>
    <cellStyle name="Linked Cell 2" xfId="475" xr:uid="{F378D3D5-85A9-47CF-B8C3-5F75D2F938E5}"/>
    <cellStyle name="Linked Cell 2 2" xfId="476" xr:uid="{A3DB351C-683C-451E-9972-539EB4D3EA99}"/>
    <cellStyle name="Linked Cell 2 3" xfId="477" xr:uid="{215E99FF-A3C4-4BD1-9524-639E1006DEFB}"/>
    <cellStyle name="Linked Cell 3" xfId="478" xr:uid="{FE0234E7-19E4-4B23-BFC1-C81E94C594AB}"/>
    <cellStyle name="Linked Cell 4" xfId="479" xr:uid="{F17DF605-9835-458A-9721-C1F75DD904D2}"/>
    <cellStyle name="Migliaia (0)_conti99" xfId="480" xr:uid="{B34D4024-40AE-4B8A-BE18-4AD2DC562F3C}"/>
    <cellStyle name="Milliers [0]_8GRAD" xfId="481" xr:uid="{39A9BDF0-683F-4F9F-9B40-13A02674217A}"/>
    <cellStyle name="Milliers_8GRAD" xfId="482" xr:uid="{0DCB7122-8489-48B0-B7ED-B875D6C04C5A}"/>
    <cellStyle name="Monétaire [0]_8GRAD" xfId="483" xr:uid="{2CCA6D0B-F2E5-4CF8-849C-CB2BC389A4D2}"/>
    <cellStyle name="Monétaire_8GRAD" xfId="484" xr:uid="{ED2B7AA6-32F2-469A-A780-CF0E1DA4BD42}"/>
    <cellStyle name="Neutral 2" xfId="485" xr:uid="{E69D785E-4885-41C8-9CDD-8861E42BEF9D}"/>
    <cellStyle name="Neutral 2 2" xfId="486" xr:uid="{EEB229CC-A064-44F8-A6B7-FFCEE76E7DAE}"/>
    <cellStyle name="Neutral 2 3" xfId="487" xr:uid="{67ED66C9-232E-4C49-803B-DD9102E025AA}"/>
    <cellStyle name="Neutral 3" xfId="488" xr:uid="{CBAB7C81-2164-4DF1-ADF9-C380AEC238DC}"/>
    <cellStyle name="Neutral 4" xfId="489" xr:uid="{CC28EB82-BD90-4270-AE0A-E96DA0A77306}"/>
    <cellStyle name="Normaali 2" xfId="490" xr:uid="{B8E29A3D-CC23-4F3A-8843-385224F32181}"/>
    <cellStyle name="Normaali 3" xfId="491" xr:uid="{4741D69E-8E37-4F59-BAB5-6B3DD75956A8}"/>
    <cellStyle name="Normal" xfId="0" builtinId="0"/>
    <cellStyle name="Normal - Style1" xfId="492" xr:uid="{AD9ED8A2-D9F3-423E-9B57-8472E3DDF0EA}"/>
    <cellStyle name="Normal 10" xfId="11" xr:uid="{2C45E0F4-23E7-4B37-A4DD-23388B4B4EBA}"/>
    <cellStyle name="Normal 10 2" xfId="494" xr:uid="{24D5973F-56D0-496C-AA83-10B4C4354D48}"/>
    <cellStyle name="Normal 10 3" xfId="495" xr:uid="{3EB780C6-5769-4ADF-A1CD-2CE4FCA8D2F9}"/>
    <cellStyle name="Normal 10 4" xfId="496" xr:uid="{CD540F4C-C771-40E0-A6AD-E9C4ACCED7D6}"/>
    <cellStyle name="Normal 10 5" xfId="497" xr:uid="{D0CE9D2D-9862-4760-8A62-145353EE9B0B}"/>
    <cellStyle name="Normal 10 6" xfId="498" xr:uid="{AA71A0F5-68BB-47BD-9C55-B2CC81C4306B}"/>
    <cellStyle name="Normal 10 7" xfId="499" xr:uid="{D2FA7509-CD9D-4516-AFC1-C1D804123809}"/>
    <cellStyle name="Normal 10 8" xfId="500" xr:uid="{EA36B187-3B3B-48A3-BF7F-BE65A14855EE}"/>
    <cellStyle name="Normal 10 9" xfId="493" xr:uid="{0F671A51-14B9-40E4-B3C8-FD9A50EC83D2}"/>
    <cellStyle name="Normal 11" xfId="501" xr:uid="{F344AB65-E030-41D7-B6A9-903CDD7F2A69}"/>
    <cellStyle name="Normal 11 10" xfId="2382" xr:uid="{9E54CB39-BC8E-46FD-97E9-A96B2C893EA0}"/>
    <cellStyle name="Normal 11 2" xfId="502" xr:uid="{22EB6DDA-2736-491E-84CC-75B33CB4735B}"/>
    <cellStyle name="Normal 11 2 2" xfId="503" xr:uid="{A09330AA-3B05-4861-9D07-964DBE8EAAAF}"/>
    <cellStyle name="Normal 11 2 2 2" xfId="504" xr:uid="{2AB24355-2636-46A5-87B1-A21E4C82A406}"/>
    <cellStyle name="Normal 11 2 2 3" xfId="505" xr:uid="{BDEFAD1B-019C-4770-B0DD-E8F1ABFB5D85}"/>
    <cellStyle name="Normal 11 2 3" xfId="506" xr:uid="{76DD0159-87A2-4685-8631-F2F528ADCFD7}"/>
    <cellStyle name="Normal 11 2 3 2" xfId="507" xr:uid="{CE229C30-A19D-4F28-8F2E-59682892D36E}"/>
    <cellStyle name="Normal 11 2 3 3" xfId="508" xr:uid="{25D83489-DF55-412D-A317-D4B8939A6D9C}"/>
    <cellStyle name="Normal 11 2 4" xfId="509" xr:uid="{FC4C2030-7E24-478C-8B1D-807529CA8EAD}"/>
    <cellStyle name="Normal 11 2 4 2" xfId="510" xr:uid="{A6122FA8-51A2-4764-B0B1-F52D93F31153}"/>
    <cellStyle name="Normal 11 2 4 3" xfId="511" xr:uid="{3380857A-D956-4E29-AE34-0DF8AE5A92B5}"/>
    <cellStyle name="Normal 11 2 4 4" xfId="512" xr:uid="{D233651F-17D1-4F69-928A-3CE864845076}"/>
    <cellStyle name="Normal 11 2 5" xfId="513" xr:uid="{C2E15036-838E-4415-84B8-2C0394A136D5}"/>
    <cellStyle name="Normal 11 2 5 2" xfId="514" xr:uid="{4F410D5E-5305-455E-AE07-E5162B5DA9D6}"/>
    <cellStyle name="Normal 11 2 6" xfId="515" xr:uid="{8D9427FF-E938-4B92-8A5D-54DB868160F6}"/>
    <cellStyle name="Normal 11 2 7" xfId="516" xr:uid="{2B225823-3772-4EEE-9863-0F32A65BFDE4}"/>
    <cellStyle name="Normal 11 3" xfId="517" xr:uid="{E3346125-2A6C-4806-834E-5FB37C3C260E}"/>
    <cellStyle name="Normal 11 3 2" xfId="518" xr:uid="{CA05DD31-2396-43B1-AD64-D717C3BEAAFD}"/>
    <cellStyle name="Normal 11 3 2 2" xfId="519" xr:uid="{2B028C7A-A07A-4757-A808-A5C988DBB9EF}"/>
    <cellStyle name="Normal 11 3 3" xfId="520" xr:uid="{F7CFEB2D-7BF3-433E-BE74-CD159EEA2802}"/>
    <cellStyle name="Normal 11 4" xfId="521" xr:uid="{8025919C-2D0B-47F0-B560-BAFF1A8379D8}"/>
    <cellStyle name="Normal 11 4 2" xfId="522" xr:uid="{7E3CD9ED-4E0B-4B0D-8509-2C63883AA182}"/>
    <cellStyle name="Normal 11 4 2 2" xfId="523" xr:uid="{7D106A8F-8A06-4ED3-BA02-63E581A7EEA3}"/>
    <cellStyle name="Normal 11 4 3" xfId="524" xr:uid="{E83F4CF8-0E67-4B8B-BAE2-2AD03D5FF40B}"/>
    <cellStyle name="Normal 11 5" xfId="525" xr:uid="{D87AA93B-4A87-48A6-8925-7349B61B830D}"/>
    <cellStyle name="Normal 11 5 2" xfId="526" xr:uid="{FE4C8348-766C-4DF3-BE8C-84AC05C236A0}"/>
    <cellStyle name="Normal 11 5 3" xfId="527" xr:uid="{F2DA8970-0A16-4D1E-8841-8224F8C3132D}"/>
    <cellStyle name="Normal 11 6" xfId="528" xr:uid="{4E756CA0-79E5-484A-B907-7F26C2648083}"/>
    <cellStyle name="Normal 11 6 2" xfId="529" xr:uid="{CCEF9FE2-8488-4924-9BD4-AC1C1D044EE4}"/>
    <cellStyle name="Normal 11 6 3" xfId="530" xr:uid="{34745767-B929-4431-9A93-7D2B72917C8C}"/>
    <cellStyle name="Normal 11 7" xfId="531" xr:uid="{ED63B745-1DA5-4A3C-8B01-6CB4C4455F8A}"/>
    <cellStyle name="Normal 11 8" xfId="532" xr:uid="{0E28DE64-ED02-4CD0-8884-FAC72320D3F4}"/>
    <cellStyle name="Normal 11 9" xfId="533" xr:uid="{DF86886F-ED9E-4D22-9DBB-1521DCB8D26E}"/>
    <cellStyle name="Normal 12" xfId="534" xr:uid="{2CF2C4A5-18AF-4D01-A523-42E128549FD5}"/>
    <cellStyle name="Normal 12 2" xfId="535" xr:uid="{03386FA7-F107-489A-8AAA-AF3F95D6860D}"/>
    <cellStyle name="Normal 12 2 2" xfId="2384" xr:uid="{FB57A531-0828-432D-9450-89C45D0FA791}"/>
    <cellStyle name="Normal 12 3" xfId="536" xr:uid="{F4B57915-5465-471D-A744-C5F8034CB257}"/>
    <cellStyle name="Normal 12 4" xfId="537" xr:uid="{FD6B01BF-3B98-4FC8-B48C-BBFC6F13AD86}"/>
    <cellStyle name="Normal 12 5" xfId="2383" xr:uid="{5851DCAE-B8EB-4AB4-8F9C-77735A521BD0}"/>
    <cellStyle name="Normal 13" xfId="538" xr:uid="{66B76DD3-DBBA-4397-9298-45FA029CBEB5}"/>
    <cellStyle name="Normal 13 2" xfId="539" xr:uid="{ED5A437B-4BF1-4960-9159-2BAD35B9FF18}"/>
    <cellStyle name="Normal 13 2 2" xfId="540" xr:uid="{8ECF0E73-9907-4429-AE8B-AF791881B3AE}"/>
    <cellStyle name="Normal 13 2 2 2" xfId="541" xr:uid="{677A58C1-16C3-4DCE-B1B6-22EFF4C5EF44}"/>
    <cellStyle name="Normal 13 2 2 3" xfId="542" xr:uid="{ACFEABA9-3295-4B6E-A2B6-45026DEB2587}"/>
    <cellStyle name="Normal 13 2 3" xfId="543" xr:uid="{E2CFF167-7DB9-48A8-9003-C7893F5A6DE3}"/>
    <cellStyle name="Normal 13 2 3 2" xfId="544" xr:uid="{D87E485B-F6ED-4C18-8113-17DB54879EC2}"/>
    <cellStyle name="Normal 13 2 3 3" xfId="545" xr:uid="{434CFCBA-A208-42AA-8EEB-0E44799586AC}"/>
    <cellStyle name="Normal 13 2 4" xfId="546" xr:uid="{6BBF67C0-F91C-496B-8F57-A486BC4B3964}"/>
    <cellStyle name="Normal 13 2 4 2" xfId="547" xr:uid="{FC000C36-2B75-4EB2-9D5D-82A669826534}"/>
    <cellStyle name="Normal 13 2 4 3" xfId="548" xr:uid="{F1CA6725-B5A2-4E2A-BFAE-92CF2700520E}"/>
    <cellStyle name="Normal 13 2 5" xfId="549" xr:uid="{B6AE776F-442C-4F37-8AFC-83A6D86333EE}"/>
    <cellStyle name="Normal 13 2 5 2" xfId="550" xr:uid="{E80214F2-4832-4EEC-81FE-EC222A04AD5C}"/>
    <cellStyle name="Normal 13 2 6" xfId="551" xr:uid="{9F4FCEB3-65EB-4B88-8E74-5B00ED4C7809}"/>
    <cellStyle name="Normal 13 2 7" xfId="552" xr:uid="{A05FBE0E-E63C-4830-9CCD-FEED663E49E6}"/>
    <cellStyle name="Normal 13 3" xfId="553" xr:uid="{404AD4C4-64AA-4D88-9A46-4AF99584DE9B}"/>
    <cellStyle name="Normal 13 3 2" xfId="554" xr:uid="{0EA8D177-4117-488A-AC79-6A7F3E65611C}"/>
    <cellStyle name="Normal 13 3 3" xfId="555" xr:uid="{B487EFE9-D493-4C70-9B28-7C01B1EE035F}"/>
    <cellStyle name="Normal 13 4" xfId="556" xr:uid="{270A1C93-B764-498D-96CA-78BD3310315A}"/>
    <cellStyle name="Normal 13 4 2" xfId="557" xr:uid="{F93B4FEA-FAC0-4365-AB33-B382EBE7FEF8}"/>
    <cellStyle name="Normal 13 5" xfId="558" xr:uid="{FED262F4-0E70-4AD6-87FA-A53D9229CE54}"/>
    <cellStyle name="Normal 13 6" xfId="559" xr:uid="{62719856-99C4-4387-9524-095D2E0BB837}"/>
    <cellStyle name="Normal 14" xfId="560" xr:uid="{C6611080-F6EC-480B-A890-0899941CE53F}"/>
    <cellStyle name="Normal 14 2" xfId="561" xr:uid="{AAA24443-D326-4A23-A717-019499002407}"/>
    <cellStyle name="Normal 14 2 2" xfId="562" xr:uid="{62011C4C-3D4B-4EE1-9E34-4527565A44F9}"/>
    <cellStyle name="Normal 14 2 2 2" xfId="563" xr:uid="{B328891D-6B5A-4E61-AB53-FC51A9900FC5}"/>
    <cellStyle name="Normal 14 2 2 3" xfId="564" xr:uid="{734C58CA-96B7-42B8-B3DC-D695D411963E}"/>
    <cellStyle name="Normal 14 2 3" xfId="565" xr:uid="{C522FB6F-66FE-4B5F-808B-CB4521D25DBB}"/>
    <cellStyle name="Normal 14 2 3 2" xfId="566" xr:uid="{BE147BC1-D9A7-4E8B-A93F-E1E04158E267}"/>
    <cellStyle name="Normal 14 2 3 3" xfId="567" xr:uid="{AB4F9475-9F5C-43E3-84E5-76494E3370A4}"/>
    <cellStyle name="Normal 14 2 4" xfId="568" xr:uid="{645391A9-9D20-4B0A-AF70-6802B3CF0AE0}"/>
    <cellStyle name="Normal 14 2 5" xfId="569" xr:uid="{3D00FD6D-C99E-4261-A0EA-589516179D1B}"/>
    <cellStyle name="Normal 14 3" xfId="570" xr:uid="{0F1EECBD-5519-4036-B5DD-F1ED1AB103F8}"/>
    <cellStyle name="Normal 14 3 2" xfId="571" xr:uid="{28CC6735-7378-4E3E-BE1C-5A01C531A4BC}"/>
    <cellStyle name="Normal 14 4" xfId="572" xr:uid="{D30D2273-DBBF-4233-BEF7-CD492D8E280B}"/>
    <cellStyle name="Normal 14 5" xfId="2385" xr:uid="{9C21CC6F-B2B4-4CE5-ADC2-7A59160DCFC2}"/>
    <cellStyle name="Normal 15" xfId="573" xr:uid="{D1CB33D1-5A13-45BF-AFF5-BF49665A729B}"/>
    <cellStyle name="Normal 15 2" xfId="574" xr:uid="{A05B447C-D958-43CE-A4D8-D2037EC47315}"/>
    <cellStyle name="Normal 15 2 2" xfId="575" xr:uid="{CB462383-94F9-49ED-8C59-0DC8BC8A4751}"/>
    <cellStyle name="Normal 15 2 3" xfId="576" xr:uid="{FAB11794-05B5-46A1-8320-B4EE8227971B}"/>
    <cellStyle name="Normal 15 2 4" xfId="577" xr:uid="{E08B3FD6-4737-42D0-B475-68C986D0E816}"/>
    <cellStyle name="Normal 15 3" xfId="578" xr:uid="{09985CE4-5666-4F0B-91A3-E64F0A1A175F}"/>
    <cellStyle name="Normal 15 3 2" xfId="579" xr:uid="{FD8C84A1-76CB-407F-9875-1A8AA5843A71}"/>
    <cellStyle name="Normal 15 3 3" xfId="580" xr:uid="{E23B93F2-E77B-4F6B-85FD-4DDF41E9A336}"/>
    <cellStyle name="Normal 15 4" xfId="581" xr:uid="{A0F96C33-28D3-4258-89E8-D595BEC09A04}"/>
    <cellStyle name="Normal 15 4 2" xfId="582" xr:uid="{0A1BF6DF-69BA-43C6-8A8A-0C973772CEE6}"/>
    <cellStyle name="Normal 15 5" xfId="583" xr:uid="{5468EF80-D5B6-41B5-A4DC-CB6047F3D00E}"/>
    <cellStyle name="Normal 16" xfId="584" xr:uid="{437D574E-DC53-4AB2-BC89-225F786D65DD}"/>
    <cellStyle name="Normal 16 2" xfId="585" xr:uid="{7730CFC9-AD7A-4D8D-AE14-DBDB40F35639}"/>
    <cellStyle name="Normal 16 3" xfId="586" xr:uid="{7120A548-9835-4B34-811F-8400925EF508}"/>
    <cellStyle name="Normal 17" xfId="587" xr:uid="{2B02E074-1D74-42A6-9D6A-73DE4F4B5045}"/>
    <cellStyle name="Normal 17 2" xfId="588" xr:uid="{5AC453C1-7E94-436D-B3F7-4A7158CF20B4}"/>
    <cellStyle name="Normal 17 2 2" xfId="589" xr:uid="{B90CCBDF-DAB4-40A7-B6BB-061A46421F2B}"/>
    <cellStyle name="Normal 17 3" xfId="590" xr:uid="{E42290C1-6811-4651-919B-B66444433632}"/>
    <cellStyle name="Normal 18" xfId="591" xr:uid="{ABA1DAE7-399A-494B-8493-9769F03AB320}"/>
    <cellStyle name="Normal 18 2" xfId="592" xr:uid="{890A94A3-E044-45BA-A338-7E237528511F}"/>
    <cellStyle name="Normal 18 3" xfId="593" xr:uid="{8852810F-71F2-4805-B51F-609DC511DE7D}"/>
    <cellStyle name="Normal 19" xfId="594" xr:uid="{F1F650B9-0095-446D-B983-D3D7B9AE3F3F}"/>
    <cellStyle name="Normal 19 2" xfId="595" xr:uid="{4F38A045-586E-428B-910B-50B1003243A0}"/>
    <cellStyle name="Normal 19 3" xfId="596" xr:uid="{A295F0AE-FC27-4D08-B752-73182CEED646}"/>
    <cellStyle name="Normal 2" xfId="2" xr:uid="{B093588D-6DD6-4E87-AEDC-82F3F27974FA}"/>
    <cellStyle name="Normal 2 10" xfId="598" xr:uid="{B06C809F-EF49-40F1-B621-EB4F1D25341D}"/>
    <cellStyle name="Normal 2 11" xfId="599" xr:uid="{291DF5AB-1290-4BC2-8EE0-58C113B40428}"/>
    <cellStyle name="Normal 2 12" xfId="600" xr:uid="{9AEC2D39-4E35-41A7-9E14-6312C2B5D446}"/>
    <cellStyle name="Normal 2 13" xfId="601" xr:uid="{456F0509-04B8-4264-B6E8-97969F4D77AE}"/>
    <cellStyle name="Normal 2 14" xfId="602" xr:uid="{55CB55D8-BD61-4FEC-A862-134C936221C0}"/>
    <cellStyle name="Normal 2 15" xfId="603" xr:uid="{F597AE58-A2DB-4795-BF25-EEFF6F82244C}"/>
    <cellStyle name="Normal 2 15 2" xfId="604" xr:uid="{F5133CE8-B40C-4731-AF25-B114AD0901A3}"/>
    <cellStyle name="Normal 2 15 2 2" xfId="605" xr:uid="{C9595DE1-54BE-40D3-A61E-C67F54DEEADA}"/>
    <cellStyle name="Normal 2 15 2 3" xfId="606" xr:uid="{2F0F15EF-1782-48CD-8AB4-2B296D028906}"/>
    <cellStyle name="Normal 2 15 3" xfId="607" xr:uid="{59BF693A-D7CD-4982-997B-7CD8849B0DCB}"/>
    <cellStyle name="Normal 2 15 3 2" xfId="608" xr:uid="{29417784-CBB4-4821-B629-BDA33171BD08}"/>
    <cellStyle name="Normal 2 15 3 3" xfId="609" xr:uid="{CD2C965B-C47E-45E5-9C89-33D4EBE1EA5D}"/>
    <cellStyle name="Normal 2 15 4" xfId="610" xr:uid="{9073929A-1C8D-44DC-AF40-2BAA6DA024B2}"/>
    <cellStyle name="Normal 2 15 4 2" xfId="611" xr:uid="{AC2C677D-7327-455D-8ACA-AB4B649946C3}"/>
    <cellStyle name="Normal 2 15 4 3" xfId="612" xr:uid="{3CE14048-6AAD-4596-AE74-AC39AECF7A4E}"/>
    <cellStyle name="Normal 2 15 5" xfId="613" xr:uid="{54893AC7-B7CD-4024-8A31-D5372B304E98}"/>
    <cellStyle name="Normal 2 15 5 2" xfId="614" xr:uid="{3D7DDD30-D929-447B-9F08-DF531708D31F}"/>
    <cellStyle name="Normal 2 15 6" xfId="615" xr:uid="{0773EFD9-3AD1-4C6E-B5DF-E86374EA7A00}"/>
    <cellStyle name="Normal 2 15 7" xfId="616" xr:uid="{53BEABDE-ACA0-4249-98A1-42BA6D6D72FD}"/>
    <cellStyle name="Normal 2 16" xfId="617" xr:uid="{A27604E5-E87C-4692-AAF3-BC97BB741F9E}"/>
    <cellStyle name="Normal 2 17" xfId="618" xr:uid="{BBB46565-53D4-49C7-9AB0-F128090E421E}"/>
    <cellStyle name="Normal 2 18" xfId="619" xr:uid="{6F72601D-7705-4E8F-8A57-8BB7C1B38A8A}"/>
    <cellStyle name="Normal 2 19" xfId="620" xr:uid="{CFD797AA-F229-4168-BF8E-660FBAC91ADC}"/>
    <cellStyle name="Normal 2 2" xfId="10" xr:uid="{843B5F74-7A8D-492F-B826-D3D12EB21FDC}"/>
    <cellStyle name="Normal 2 2 10" xfId="622" xr:uid="{53A0EB07-4073-48D9-A796-5B51C7307868}"/>
    <cellStyle name="Normal 2 2 11" xfId="623" xr:uid="{6D81322D-84DF-447C-BAE2-5BE65962A736}"/>
    <cellStyle name="Normal 2 2 12" xfId="624" xr:uid="{F9A12AEE-01F2-4954-8FD7-30E7B5E43886}"/>
    <cellStyle name="Normal 2 2 13" xfId="625" xr:uid="{523F14DB-EF2B-4B83-91E6-AE5763DDE353}"/>
    <cellStyle name="Normal 2 2 14" xfId="626" xr:uid="{A10AE01E-405C-4872-9FF4-E774D1DFCF26}"/>
    <cellStyle name="Normal 2 2 15" xfId="627" xr:uid="{8DA0E5F5-1990-452C-B5C1-B44429A49E48}"/>
    <cellStyle name="Normal 2 2 16" xfId="628" xr:uid="{0DA3EFAA-9905-4E74-B292-91F3A8ACC9CF}"/>
    <cellStyle name="Normal 2 2 17" xfId="629" xr:uid="{3CDC5CB4-D737-4C99-9321-1E05891C6ECE}"/>
    <cellStyle name="Normal 2 2 18" xfId="630" xr:uid="{AE1230DD-7E03-469E-8C7C-06C21DCA0747}"/>
    <cellStyle name="Normal 2 2 19" xfId="631" xr:uid="{B48061AF-989B-4954-8107-870F9C21142F}"/>
    <cellStyle name="Normal 2 2 2" xfId="632" xr:uid="{393C157D-B92B-4E96-B6EA-E65343DBDAF8}"/>
    <cellStyle name="Normal 2 2 2 2" xfId="633" xr:uid="{DD30CF43-0D01-4380-8A7C-97B23B2F35EF}"/>
    <cellStyle name="Normal 2 2 2 2 2" xfId="634" xr:uid="{ED62ED2B-E00A-44E1-B7E4-6C63295D59C5}"/>
    <cellStyle name="Normal 2 2 2 2 2 2" xfId="635" xr:uid="{EEFA10C9-BCD4-4261-B09E-C2D051BB5F28}"/>
    <cellStyle name="Normal 2 2 2 2 2 3" xfId="636" xr:uid="{4E01DF05-E552-4227-A980-28F318E6E50A}"/>
    <cellStyle name="Normal 2 2 2 2 3" xfId="637" xr:uid="{E5BE97D8-05DB-495F-A7EE-ECB59287E1AF}"/>
    <cellStyle name="Normal 2 2 2 2 3 2" xfId="638" xr:uid="{6D4DD1BC-5351-4111-9BC3-E929E7495394}"/>
    <cellStyle name="Normal 2 2 2 2 3 3" xfId="639" xr:uid="{A7920D86-DEB2-41D6-BEB5-2392F325DC37}"/>
    <cellStyle name="Normal 2 2 2 2 4" xfId="640" xr:uid="{8AF2B90C-DF19-497B-92FD-45ABA6665C17}"/>
    <cellStyle name="Normal 2 2 2 2 4 2" xfId="641" xr:uid="{04035ACA-EDD7-4DC4-9151-C7E6B45A728F}"/>
    <cellStyle name="Normal 2 2 2 2 4 3" xfId="642" xr:uid="{50C42852-1EC6-432A-868F-E374430C6712}"/>
    <cellStyle name="Normal 2 2 2 2 5" xfId="643" xr:uid="{94D393D8-0F07-47A3-B776-3EB800621CBB}"/>
    <cellStyle name="Normal 2 2 2 2 6" xfId="644" xr:uid="{B615333A-F40D-4908-BDAC-CEA2E1D52E00}"/>
    <cellStyle name="Normal 2 2 2 3" xfId="645" xr:uid="{5665241C-81C7-453D-9D8D-0EF11109DC35}"/>
    <cellStyle name="Normal 2 2 2 4" xfId="646" xr:uid="{CA0DCC35-676B-4A5B-B8D2-963ED42E3A59}"/>
    <cellStyle name="Normal 2 2 2 5" xfId="647" xr:uid="{CF92A5BF-6BF2-4945-A23A-A1F6C581CB57}"/>
    <cellStyle name="Normal 2 2 20" xfId="648" xr:uid="{B7B76FCA-7FA5-41A2-AAED-0A43BF76CFF6}"/>
    <cellStyle name="Normal 2 2 21" xfId="2387" xr:uid="{FEAA7A33-80B1-46CB-A94C-5C015AB0A176}"/>
    <cellStyle name="Normal 2 2 3" xfId="649" xr:uid="{54373DA1-D2E7-4C23-AC40-0B12298A7451}"/>
    <cellStyle name="Normal 2 2 3 2" xfId="650" xr:uid="{B74729D9-5A93-486B-9F67-417140085B88}"/>
    <cellStyle name="Normal 2 2 3 3" xfId="651" xr:uid="{B6F1DD50-269B-4E09-8AB5-C3AED702A6DB}"/>
    <cellStyle name="Normal 2 2 4" xfId="652" xr:uid="{A4618F99-C250-4B4A-BFC1-497707C3BEBC}"/>
    <cellStyle name="Normal 2 2 5" xfId="653" xr:uid="{42E55885-6785-4356-A3F9-F006DA11CA8B}"/>
    <cellStyle name="Normal 2 2 6" xfId="654" xr:uid="{CEFC0701-55FA-44A8-A198-8D8EB85CA9DA}"/>
    <cellStyle name="Normal 2 2 7" xfId="655" xr:uid="{46B453AD-76A8-4137-BE44-C02B78458EAF}"/>
    <cellStyle name="Normal 2 2 8" xfId="656" xr:uid="{67F01FD2-55CE-4473-A096-37B70FB45B5C}"/>
    <cellStyle name="Normal 2 2 9" xfId="657" xr:uid="{2943C4B0-1846-4F93-86CD-B20DE00DEF59}"/>
    <cellStyle name="Normal 2 20" xfId="658" xr:uid="{71330392-ED99-4D8C-A59D-24B13E654100}"/>
    <cellStyle name="Normal 2 21" xfId="659" xr:uid="{E0EB2376-7A45-4A52-9F1A-F2F8B5CB81EA}"/>
    <cellStyle name="Normal 2 22" xfId="660" xr:uid="{802EF9A5-740A-42E2-AA66-AB9469BA9569}"/>
    <cellStyle name="Normal 2 23" xfId="661" xr:uid="{4773CC40-377A-4D01-A154-E86964B24E28}"/>
    <cellStyle name="Normal 2 24" xfId="662" xr:uid="{47A7125B-26AF-43FC-BD07-9E87A1B6EC2B}"/>
    <cellStyle name="Normal 2 25" xfId="663" xr:uid="{1F99CB00-9847-4A6C-A735-0DDB17C171D8}"/>
    <cellStyle name="Normal 2 26" xfId="664" xr:uid="{5F5CF2F3-8C38-47C0-A924-B6D0DFFEFCE1}"/>
    <cellStyle name="Normal 2 27" xfId="665" xr:uid="{78B5D56A-5F53-4257-A465-EE2FAA566607}"/>
    <cellStyle name="Normal 2 28" xfId="666" xr:uid="{E714C98F-9588-4159-B6E1-FB9E9ACD1411}"/>
    <cellStyle name="Normal 2 29" xfId="667" xr:uid="{8D5382EA-99A7-4FA2-801C-9897B224174A}"/>
    <cellStyle name="Normal 2 3" xfId="668" xr:uid="{9E052B5F-755E-453D-B4A7-94C49CD93787}"/>
    <cellStyle name="Normal 2 3 2" xfId="669" xr:uid="{5E14A4F9-263F-4427-8270-521E8E5C2BF9}"/>
    <cellStyle name="Normal 2 3 2 2" xfId="670" xr:uid="{D5912A09-A879-4A4A-9887-4A4D2B95530A}"/>
    <cellStyle name="Normal 2 3 3" xfId="671" xr:uid="{EBCDDB8E-AFF0-4CA3-AA60-7A27FB5DBD7B}"/>
    <cellStyle name="Normal 2 3 3 2" xfId="672" xr:uid="{0991DD99-F2C6-4574-916C-3DF25BE8420D}"/>
    <cellStyle name="Normal 2 3 4" xfId="673" xr:uid="{E4771B48-1552-4841-A95E-DBAA87AC1EF9}"/>
    <cellStyle name="Normal 2 3 4 2" xfId="674" xr:uid="{C06D3231-51CF-4777-B28A-A1E44FEA820F}"/>
    <cellStyle name="Normal 2 3 5" xfId="675" xr:uid="{226FB4B4-6CDE-4E77-8169-AD66B70AEC78}"/>
    <cellStyle name="Normal 2 3 6" xfId="676" xr:uid="{39F70FD3-5859-4159-86D8-A9791C8E7DF7}"/>
    <cellStyle name="Normal 2 3 7" xfId="2388" xr:uid="{02362AA8-740D-43B4-96E8-B7086AD292B8}"/>
    <cellStyle name="Normal 2 30" xfId="677" xr:uid="{CC4ABD56-ABE4-45A0-AC81-5B1C62371045}"/>
    <cellStyle name="Normal 2 31" xfId="678" xr:uid="{D31B07EC-2F1F-4859-BD13-C1872437DBA5}"/>
    <cellStyle name="Normal 2 32" xfId="2386" xr:uid="{8CB46AA2-8203-400C-B175-64960FF40623}"/>
    <cellStyle name="Normal 2 4" xfId="679" xr:uid="{8F8B326C-00D3-4162-924B-A3751F78A45B}"/>
    <cellStyle name="Normal 2 4 2" xfId="680" xr:uid="{AFB49EC0-7981-4ED8-8E40-DC92D8D37551}"/>
    <cellStyle name="Normal 2 5" xfId="681" xr:uid="{4D8BE1A9-2B32-486F-89D7-FCD3174F892A}"/>
    <cellStyle name="Normal 2 5 2" xfId="682" xr:uid="{999FA920-DBF9-4D33-99B5-6F95A2AC0857}"/>
    <cellStyle name="Normal 2 5 3" xfId="683" xr:uid="{39FB3806-8089-40A3-823F-1B66002760AD}"/>
    <cellStyle name="Normal 2 6" xfId="684" xr:uid="{7BCD366D-D929-4C28-A310-72276A497F42}"/>
    <cellStyle name="Normal 2 6 2" xfId="685" xr:uid="{7D70C661-6316-4767-8083-4B0411A55F95}"/>
    <cellStyle name="Normal 2 7" xfId="686" xr:uid="{7575319D-F0D3-4128-9545-1FFEC90878B8}"/>
    <cellStyle name="Normal 2 7 2" xfId="687" xr:uid="{AA5766CC-FAFB-404D-8384-2D20CB962DB7}"/>
    <cellStyle name="Normal 2 8" xfId="688" xr:uid="{36BAE4BA-C9C0-4568-8F71-318A1CDEB7CB}"/>
    <cellStyle name="Normal 2 8 2" xfId="689" xr:uid="{F5F3AC07-EBCE-4029-BD19-80F40F784C5E}"/>
    <cellStyle name="Normal 2 8 3" xfId="690" xr:uid="{48901678-86D0-415B-A487-452A490F9524}"/>
    <cellStyle name="Normal 2 8 4" xfId="691" xr:uid="{C522C1ED-17B4-4F6E-88F9-463230AD58CF}"/>
    <cellStyle name="Normal 2 9" xfId="692" xr:uid="{F07DFAF3-D447-42F5-8306-325F2FC9C0D1}"/>
    <cellStyle name="Normal 2 9 2" xfId="693" xr:uid="{721974A4-4D45-4BB2-806D-4C29F0C36517}"/>
    <cellStyle name="Normal 2 9 2 2" xfId="694" xr:uid="{FBF31EBB-F980-4421-A160-B5BC70FB6756}"/>
    <cellStyle name="Normal 2 9 2 3" xfId="695" xr:uid="{5D2B89EC-2B54-4FE1-8742-7A149C671768}"/>
    <cellStyle name="Normal 2 9 3" xfId="696" xr:uid="{D15947A8-CA23-4CFE-98FC-69577F119F52}"/>
    <cellStyle name="Normal 2 9 3 2" xfId="697" xr:uid="{1B5920B0-A539-45F4-B3FB-FB2CD3B6FF32}"/>
    <cellStyle name="Normal 2 9 3 3" xfId="698" xr:uid="{DC22B95A-3F22-426B-AD21-5F60674AC630}"/>
    <cellStyle name="Normal 2 9 4" xfId="699" xr:uid="{0581F886-D9F1-443E-B88A-C698AC6CCB02}"/>
    <cellStyle name="Normal 2 9 4 2" xfId="700" xr:uid="{A9A0A518-B4DC-44A5-8E0D-F65E5972C2B0}"/>
    <cellStyle name="Normal 2 9 4 3" xfId="701" xr:uid="{CA1C59CE-1EB9-4E38-84B5-26E87AAA24D9}"/>
    <cellStyle name="Normal 2 9 5" xfId="702" xr:uid="{5732C8CB-3487-4D3F-BD55-D905A78EEA1B}"/>
    <cellStyle name="Normal 2 9 5 2" xfId="703" xr:uid="{199191DE-8B2A-40E6-9432-376B212B88A1}"/>
    <cellStyle name="Normal 2 9 6" xfId="704" xr:uid="{01B002FD-BE0A-4FD9-BEF0-BE3F553C990F}"/>
    <cellStyle name="Normal 2 9 7" xfId="705" xr:uid="{318EAFAE-B480-42DF-A799-A1E8CC197215}"/>
    <cellStyle name="Normal 2_AUG_TabChap2" xfId="706" xr:uid="{8C41EF99-F269-4022-9F3C-7D30B951B96B}"/>
    <cellStyle name="Normal 20" xfId="707" xr:uid="{B23667EC-891C-4583-8A79-D95FF4038FC6}"/>
    <cellStyle name="Normal 20 2" xfId="708" xr:uid="{98206311-2ABB-4004-A24C-1F41AB45DFF4}"/>
    <cellStyle name="Normal 20 3" xfId="709" xr:uid="{0884C06B-E83A-49AD-8EA0-EEE50CCF2D2B}"/>
    <cellStyle name="Normal 21" xfId="710" xr:uid="{1B1C093A-6E21-4723-BACC-1645A4073AE8}"/>
    <cellStyle name="Normal 21 2" xfId="711" xr:uid="{105C6AC8-611F-4084-B72F-DB77E4A07D86}"/>
    <cellStyle name="Normal 21 3" xfId="712" xr:uid="{F5BE9521-916F-42D7-BCF6-467A2E70A623}"/>
    <cellStyle name="Normal 21 3 2" xfId="713" xr:uid="{FA268032-B8D6-4ABF-AC18-F0BFE4C43612}"/>
    <cellStyle name="Normal 21 3 3" xfId="714" xr:uid="{A9A35160-06B8-4F86-AA40-DE259E0DB7DE}"/>
    <cellStyle name="Normal 21 3 3 2" xfId="715" xr:uid="{3EEC9B86-011A-42F8-9EFA-9EFC7C1FA14E}"/>
    <cellStyle name="Normal 21 4" xfId="716" xr:uid="{1CF6FF59-C321-451B-8E7A-76D374632F92}"/>
    <cellStyle name="Normal 22" xfId="9" xr:uid="{17E64EF0-358A-40EF-99C4-B4CAA27A8F1B}"/>
    <cellStyle name="Normal 22 2" xfId="717" xr:uid="{238BA1EB-B3E7-4D36-A290-9D0E7A4FFECD}"/>
    <cellStyle name="Normal 23" xfId="718" xr:uid="{AA26763F-0DC1-4BB9-A376-20ED1E8E8F2E}"/>
    <cellStyle name="Normal 24" xfId="719" xr:uid="{C028CF1A-CB6A-4FAB-B629-A0E7907A416F}"/>
    <cellStyle name="Normal 24 2" xfId="720" xr:uid="{35CB3B8F-9CD0-4BE3-A1E5-CDAF0F898BA2}"/>
    <cellStyle name="Normal 25" xfId="721" xr:uid="{BADBEBA6-E3DA-4B23-AB68-C3F05C6401D7}"/>
    <cellStyle name="Normal 25 2" xfId="722" xr:uid="{53B0C65D-8A60-4037-AC67-2F3EAA52DB15}"/>
    <cellStyle name="Normal 26" xfId="723" xr:uid="{30F0F2B9-058C-45B6-8782-8FD0F8CD6045}"/>
    <cellStyle name="Normal 26 2" xfId="724" xr:uid="{78FE7D81-2C17-4B2B-823B-24D8D1FF6E10}"/>
    <cellStyle name="Normal 27" xfId="725" xr:uid="{42ECD823-3BF5-4D8B-9F67-DAE16DF25A76}"/>
    <cellStyle name="Normal 27 2" xfId="726" xr:uid="{073CEB46-7EE7-4472-94E7-9A29BF1D48AB}"/>
    <cellStyle name="Normal 28" xfId="727" xr:uid="{CD4ACDE5-945F-4BB7-BA39-C7FBB6919257}"/>
    <cellStyle name="Normal 28 2" xfId="728" xr:uid="{FB35C309-6619-456C-9604-E29622971F1C}"/>
    <cellStyle name="Normal 29" xfId="729" xr:uid="{74740ED2-6FB7-4E61-A3BB-2B660AE16879}"/>
    <cellStyle name="Normal 29 2" xfId="730" xr:uid="{F2828D7A-B80B-4DB8-9689-B441D70E8019}"/>
    <cellStyle name="Normal 3" xfId="4" xr:uid="{91C47340-4EB4-4A84-8805-3FDC93B92C4D}"/>
    <cellStyle name="Normal 3 10" xfId="732" xr:uid="{30547034-BFDA-457B-BFE1-54618BED3E67}"/>
    <cellStyle name="Normal 3 10 2" xfId="733" xr:uid="{ED2D406D-CC93-4D6B-ABA2-EBC425011353}"/>
    <cellStyle name="Normal 3 11" xfId="734" xr:uid="{EB90FDB9-B74A-42CE-8D64-FFAE4AFDAEB8}"/>
    <cellStyle name="Normal 3 12" xfId="735" xr:uid="{80887ADF-A056-48F2-A47F-60AB63B096CB}"/>
    <cellStyle name="Normal 3 13" xfId="731" xr:uid="{F696EFFF-6B4C-45EF-AFF3-34E3737F2735}"/>
    <cellStyle name="Normal 3 14" xfId="597" xr:uid="{94269060-F48C-45F7-8AE4-71C47A629C13}"/>
    <cellStyle name="Normal 3 2" xfId="736" xr:uid="{89581FF4-6CE1-482C-AEE0-0C7722075B42}"/>
    <cellStyle name="Normal 3 2 2" xfId="737" xr:uid="{30FDBAAE-5B3E-4899-9FA4-ECA534A2B0D9}"/>
    <cellStyle name="Normal 3 2 2 2" xfId="738" xr:uid="{CB397395-724B-4F81-A140-3BB561448DC7}"/>
    <cellStyle name="Normal 3 2 2 2 2" xfId="739" xr:uid="{FC61AA0D-9046-4B12-AA33-EC88A5C5D93C}"/>
    <cellStyle name="Normal 3 2 2 2 3" xfId="740" xr:uid="{D93F3CF5-53A9-41E1-8987-FC831C101B28}"/>
    <cellStyle name="Normal 3 2 2 3" xfId="741" xr:uid="{64D83288-C93E-4511-8944-59FF150FCC28}"/>
    <cellStyle name="Normal 3 2 2 3 2" xfId="742" xr:uid="{0F1CC829-5D41-42BB-88A4-7F5BBA748F8C}"/>
    <cellStyle name="Normal 3 2 2 3 2 2" xfId="743" xr:uid="{DFED87BA-8D83-49BB-AB3B-3E1E06AFD948}"/>
    <cellStyle name="Normal 3 2 2 3 2 3" xfId="744" xr:uid="{46A2D86A-B5B4-48F4-862D-3B62F30FA26B}"/>
    <cellStyle name="Normal 3 2 2 3 3" xfId="745" xr:uid="{382ED261-0144-4D33-AE6F-3DF9DA597143}"/>
    <cellStyle name="Normal 3 2 2 3 3 2" xfId="746" xr:uid="{BCB88856-F20B-4484-BB0F-499A6C6BAFFA}"/>
    <cellStyle name="Normal 3 2 2 3 3 3" xfId="747" xr:uid="{60A62691-4287-41BA-AD6D-705665BA5E15}"/>
    <cellStyle name="Normal 3 2 2 3 4" xfId="748" xr:uid="{7EA6F40C-828B-4827-BB04-F285F82CFCD4}"/>
    <cellStyle name="Normal 3 2 2 3 4 2" xfId="749" xr:uid="{69DEFA8E-C1AD-4488-8886-9E7B2830309C}"/>
    <cellStyle name="Normal 3 2 2 3 4 3" xfId="750" xr:uid="{F7E2AAD0-7E3A-4B5F-BF7C-6667670AE10B}"/>
    <cellStyle name="Normal 3 2 2 3 5" xfId="751" xr:uid="{CD4B9878-C088-4D54-B11D-D66686C8741C}"/>
    <cellStyle name="Normal 3 2 2 3 5 2" xfId="752" xr:uid="{ABE23C59-710E-45B7-BEFF-3AAA102B6A18}"/>
    <cellStyle name="Normal 3 2 2 3 6" xfId="753" xr:uid="{E4E82F55-DDB9-4302-BF08-85370E8F3F70}"/>
    <cellStyle name="Normal 3 2 2 3 7" xfId="754" xr:uid="{024FDE02-344B-41B5-B88F-F16F0E76567B}"/>
    <cellStyle name="Normal 3 2 2 4" xfId="755" xr:uid="{94AF0E80-6365-45A9-885A-A54413D7A9A2}"/>
    <cellStyle name="Normal 3 2 2 4 2" xfId="756" xr:uid="{457901AC-330C-4CF2-A63B-605976FE367E}"/>
    <cellStyle name="Normal 3 2 2 4 2 2" xfId="757" xr:uid="{A9F26376-B1E1-45D9-B358-74CDF95E3901}"/>
    <cellStyle name="Normal 3 2 2 4 3" xfId="758" xr:uid="{B1FF2220-0870-4767-BF0D-B1C90F7A1E78}"/>
    <cellStyle name="Normal 3 2 2 5" xfId="759" xr:uid="{95E0C8C2-FC5E-4DAE-A249-0E39EEA31CDE}"/>
    <cellStyle name="Normal 3 2 2 5 2" xfId="760" xr:uid="{D1FC8E2D-CEBD-44A8-974F-2748AF0F9AD6}"/>
    <cellStyle name="Normal 3 2 2 5 2 2" xfId="761" xr:uid="{784F0C99-9CA5-4D01-8ECB-7BD5847BAF64}"/>
    <cellStyle name="Normal 3 2 2 5 3" xfId="762" xr:uid="{53DB6922-58C4-44C9-A77F-DE225798CADD}"/>
    <cellStyle name="Normal 3 2 2 6" xfId="763" xr:uid="{FC4B1F47-13F5-40BC-9054-7130C6D191EE}"/>
    <cellStyle name="Normal 3 2 2 6 2" xfId="764" xr:uid="{00F80875-EC75-439B-8CEF-271E84CBDDFE}"/>
    <cellStyle name="Normal 3 2 2 6 3" xfId="765" xr:uid="{4AC60665-4509-4182-AC36-317E9EA53168}"/>
    <cellStyle name="Normal 3 2 2 7" xfId="766" xr:uid="{55CA2C74-3D3B-4C16-93C3-EC08F9A911BD}"/>
    <cellStyle name="Normal 3 2 2 7 2" xfId="767" xr:uid="{E323AF61-7323-4C2B-B06C-9376CFFCA9A2}"/>
    <cellStyle name="Normal 3 2 2 7 3" xfId="768" xr:uid="{ACDCE486-002F-4D41-90B2-44D56F950D25}"/>
    <cellStyle name="Normal 3 2 2 8" xfId="769" xr:uid="{64992674-901D-4428-809F-07F0C9302AFB}"/>
    <cellStyle name="Normal 3 2 2 9" xfId="770" xr:uid="{E1960040-7CC9-42FB-A8DB-3E3271E3FDA0}"/>
    <cellStyle name="Normal 3 2 3" xfId="771" xr:uid="{9C3BCEAD-2B08-43F5-A1BC-9ED06DAD2913}"/>
    <cellStyle name="Normal 3 2 4" xfId="772" xr:uid="{29828C27-1FBB-4343-B6E3-82D2B2D7BC30}"/>
    <cellStyle name="Normal 3 3" xfId="773" xr:uid="{86918AD8-EB29-446F-9B36-4911F8779E7D}"/>
    <cellStyle name="Normal 3 3 2" xfId="774" xr:uid="{766A678C-1660-42AA-AC52-5D5C429F1F1C}"/>
    <cellStyle name="Normal 3 3 3" xfId="775" xr:uid="{1425016C-C5FA-4946-A9A5-7BCF4C6B641D}"/>
    <cellStyle name="Normal 3 3 3 2" xfId="776" xr:uid="{0458FEE1-6CA8-43CC-B00A-188A1FB9AECB}"/>
    <cellStyle name="Normal 3 3 3 3" xfId="777" xr:uid="{B586F37D-3B38-4444-A4BF-DDA58CDB9C48}"/>
    <cellStyle name="Normal 3 3 4" xfId="778" xr:uid="{994854FC-0657-40B4-8135-AE88093B7F63}"/>
    <cellStyle name="Normal 3 3 4 2" xfId="779" xr:uid="{2745459D-E360-41BB-9A7F-9A0F5A55C22E}"/>
    <cellStyle name="Normal 3 3 4 3" xfId="780" xr:uid="{5CCF2AED-642C-4384-876B-9C668F96D44B}"/>
    <cellStyle name="Normal 3 3 5" xfId="781" xr:uid="{21023CFA-78BE-4ADC-9C24-5044DF290336}"/>
    <cellStyle name="Normal 3 3 5 2" xfId="782" xr:uid="{4B76D25C-5CD6-403C-8D5C-F1FAB7294D05}"/>
    <cellStyle name="Normal 3 3 5 3" xfId="783" xr:uid="{F9F1A579-B533-402F-8B97-6824125DD727}"/>
    <cellStyle name="Normal 3 3 6" xfId="784" xr:uid="{7B704EF5-AC71-442C-A256-67689C848273}"/>
    <cellStyle name="Normal 3 3 7" xfId="785" xr:uid="{FFC7E6B2-6200-4EAA-9928-872C97E542E0}"/>
    <cellStyle name="Normal 3 3 8" xfId="786" xr:uid="{150648AE-CF7F-4421-86D0-F2CA12400012}"/>
    <cellStyle name="Normal 3 4" xfId="787" xr:uid="{14FE1F7A-0017-43B3-8D90-8854E1641399}"/>
    <cellStyle name="Normal 3 4 2" xfId="788" xr:uid="{4AE54286-7D7E-457C-B55C-AB1B8220253F}"/>
    <cellStyle name="Normal 3 4 2 2" xfId="789" xr:uid="{E22B04A1-23BE-4443-8E95-F775F411CAE0}"/>
    <cellStyle name="Normal 3 4 2 3" xfId="790" xr:uid="{F2A32477-CB53-46D0-BCE5-8D2EDCD2D445}"/>
    <cellStyle name="Normal 3 4 2 4" xfId="791" xr:uid="{E7C395D5-5AD9-4D12-866B-D25179FF7309}"/>
    <cellStyle name="Normal 3 4 3" xfId="792" xr:uid="{8228BBAA-45F7-4AD3-BD01-B1F8358BA64A}"/>
    <cellStyle name="Normal 3 4 3 2" xfId="793" xr:uid="{E23ECBA5-0FF2-4C56-A12B-2FEBFC9BE7F0}"/>
    <cellStyle name="Normal 3 4 3 3" xfId="794" xr:uid="{0FD8BAA5-2A0F-4906-B6E3-1398D4B08356}"/>
    <cellStyle name="Normal 3 4 3 4" xfId="795" xr:uid="{19207C0A-E5C3-4B7E-BAE2-DD18BD9F4F4F}"/>
    <cellStyle name="Normal 3 4 4" xfId="796" xr:uid="{C6CC5A52-93CC-4835-B8BD-7C5B43A0653A}"/>
    <cellStyle name="Normal 3 4 5" xfId="797" xr:uid="{E5C960B2-0C07-45B3-8DD6-2A889B6C5521}"/>
    <cellStyle name="Normal 3 4 6" xfId="798" xr:uid="{EE1ACF3A-E1EB-4B92-A487-0EA370EE84BE}"/>
    <cellStyle name="Normal 3 5" xfId="799" xr:uid="{0E612EEF-1942-46D8-9B96-3132C9E3CE2E}"/>
    <cellStyle name="Normal 3 5 2" xfId="800" xr:uid="{5D96EBFF-43E1-40B8-BCED-1BBE52B8465B}"/>
    <cellStyle name="Normal 3 5 2 2" xfId="801" xr:uid="{7EFBA3B4-9023-40B3-812A-C78C8DBDA32D}"/>
    <cellStyle name="Normal 3 5 3" xfId="802" xr:uid="{07BA6176-CE56-4448-9886-B7397F5FDB6A}"/>
    <cellStyle name="Normal 3 5 3 2" xfId="803" xr:uid="{01B4F155-935E-4DD8-9CD5-3142B129A871}"/>
    <cellStyle name="Normal 3 5 3 3" xfId="804" xr:uid="{268554B3-E61F-4178-8B93-116F1E963026}"/>
    <cellStyle name="Normal 3 5 3 4" xfId="805" xr:uid="{9AC9EF80-F00B-4902-8077-2374CD741D39}"/>
    <cellStyle name="Normal 3 5 4" xfId="806" xr:uid="{64F7E2CD-1CC4-4A71-ACF7-9ED409DC9227}"/>
    <cellStyle name="Normal 3 5 5" xfId="807" xr:uid="{F29CDA7B-2E29-4D4E-BA3F-AFAEE3F2F513}"/>
    <cellStyle name="Normal 3 6" xfId="808" xr:uid="{F0EBFD73-29EC-4D13-89D1-0134B924BE6B}"/>
    <cellStyle name="Normal 3 7" xfId="809" xr:uid="{B4C18F2B-AD8F-4B87-A78F-AA0312209554}"/>
    <cellStyle name="Normal 3 7 2" xfId="810" xr:uid="{5F08C0DE-C981-482F-82DE-097C074E1FC1}"/>
    <cellStyle name="Normal 3 7 2 2" xfId="811" xr:uid="{55E3D65F-22D5-43AD-AAA2-86EDC763D539}"/>
    <cellStyle name="Normal 3 7 3" xfId="812" xr:uid="{AF76BC35-AFAB-42B2-8D66-1772E689103E}"/>
    <cellStyle name="Normal 3 8" xfId="813" xr:uid="{BBDB7149-CA91-417C-9992-F2068643F3B8}"/>
    <cellStyle name="Normal 3 8 2" xfId="814" xr:uid="{B9AE59BF-6078-4C14-A314-5BE5FB73BAB5}"/>
    <cellStyle name="Normal 3 8 3" xfId="815" xr:uid="{8C20B79D-E071-41CB-8690-638A2D3DD04A}"/>
    <cellStyle name="Normal 3 9" xfId="816" xr:uid="{E1135060-4AB2-405D-9774-B6A6D7CB1C9C}"/>
    <cellStyle name="Normal 3 9 2" xfId="817" xr:uid="{70FC13CC-2343-4D04-806A-8A38CAB0ADAD}"/>
    <cellStyle name="Normal 3 9 3" xfId="818" xr:uid="{F82380DE-932E-43BB-B3A8-AD2CBDBA9211}"/>
    <cellStyle name="Normal 30" xfId="819" xr:uid="{12B29C0D-49F1-4654-9305-887DBF9F6A4C}"/>
    <cellStyle name="Normal 30 2" xfId="820" xr:uid="{50C553D7-8D97-466E-B88C-A134D37C9CD0}"/>
    <cellStyle name="Normal 31" xfId="821" xr:uid="{C1FDDF3B-1D09-4D32-8022-D815D90ECBE0}"/>
    <cellStyle name="Normal 32" xfId="822" xr:uid="{59CAD267-F4D9-4B8A-BC0F-5030A45E41E8}"/>
    <cellStyle name="Normal 33" xfId="823" xr:uid="{7AD5276D-63D2-4F92-ADB4-4A55A5595168}"/>
    <cellStyle name="Normal 34" xfId="824" xr:uid="{9571810B-129F-4D1D-8431-1AFAB6CE6ABF}"/>
    <cellStyle name="Normal 35" xfId="825" xr:uid="{3B91AE83-DEA1-42F9-9F51-1F9CF1214AB7}"/>
    <cellStyle name="Normal 36" xfId="826" xr:uid="{D2076293-F30C-42A4-AE00-959B9D8C0AAA}"/>
    <cellStyle name="Normal 37" xfId="827" xr:uid="{76376375-2CB0-4D51-88FC-D77DFCC4D42F}"/>
    <cellStyle name="Normal 38" xfId="828" xr:uid="{FC3D31CB-BB63-45F2-801E-F00DF16A817E}"/>
    <cellStyle name="Normal 39" xfId="829" xr:uid="{CBFCBD3B-1D9F-4CF2-B3F7-9BEA6347D960}"/>
    <cellStyle name="Normal 4" xfId="13" xr:uid="{49DD1701-A53B-44DF-A147-D132CAB8EBE8}"/>
    <cellStyle name="Normal 4 10" xfId="831" xr:uid="{D37042F3-01E6-4358-91A9-648CD9A1D549}"/>
    <cellStyle name="Normal 4 11" xfId="832" xr:uid="{70E2C797-7937-4F9B-80EF-340B3D26F206}"/>
    <cellStyle name="Normal 4 12" xfId="833" xr:uid="{F239E014-9879-441F-A45F-B913A8E88C75}"/>
    <cellStyle name="Normal 4 13" xfId="834" xr:uid="{EF928F67-460C-4C66-9314-AAB503A20CB9}"/>
    <cellStyle name="Normal 4 14" xfId="835" xr:uid="{16FD8428-7C82-47A2-9E75-625D0AFA9FA7}"/>
    <cellStyle name="Normal 4 15" xfId="836" xr:uid="{CAA02118-97D6-429F-B11A-72267BD3114D}"/>
    <cellStyle name="Normal 4 16" xfId="837" xr:uid="{F732A318-1CDD-4544-97A5-CD2165A48151}"/>
    <cellStyle name="Normal 4 17" xfId="838" xr:uid="{14652A27-5C25-4847-BD5D-0A56225DFB7D}"/>
    <cellStyle name="Normal 4 18" xfId="830" xr:uid="{4F4FEC2E-1463-4A5F-A55B-27527C9C1E7D}"/>
    <cellStyle name="Normal 4 19" xfId="2379" xr:uid="{8843D2F7-C7E9-4DED-AD64-9C4C0909867E}"/>
    <cellStyle name="Normal 4 2" xfId="839" xr:uid="{DA6D44B4-C69E-4D13-883B-0378056DE551}"/>
    <cellStyle name="Normal 4 2 2" xfId="840" xr:uid="{3C5EC172-6863-4DEC-9595-51B6277AF13A}"/>
    <cellStyle name="Normal 4 2 3" xfId="841" xr:uid="{7D5E4D04-BA40-4438-A619-5052A8949530}"/>
    <cellStyle name="Normal 4 2 4" xfId="842" xr:uid="{6F17B176-1181-4F18-9DBF-68FE98436920}"/>
    <cellStyle name="Normal 4 2 5" xfId="2390" xr:uid="{73582824-FE93-4D08-8C57-EC1D0DE55DD7}"/>
    <cellStyle name="Normal 4 20" xfId="2389" xr:uid="{AD78F8BB-4812-478C-8C90-F23A75497E68}"/>
    <cellStyle name="Normal 4 3" xfId="843" xr:uid="{1B736490-88D1-45A0-B192-519D8295F591}"/>
    <cellStyle name="Normal 4 3 2" xfId="844" xr:uid="{B6272D97-A61E-4CAF-9DE2-72DFE7A7B62F}"/>
    <cellStyle name="Normal 4 3 2 2" xfId="845" xr:uid="{2098E7B1-456D-4BAC-A80F-D7B62EBE6DDA}"/>
    <cellStyle name="Normal 4 3 2 3" xfId="846" xr:uid="{A6C2B7E5-0162-4AA7-8AFB-B474B4288C48}"/>
    <cellStyle name="Normal 4 3 3" xfId="847" xr:uid="{7D703485-6EF7-4B5A-8825-C15C95ED8BC5}"/>
    <cellStyle name="Normal 4 3 3 2" xfId="848" xr:uid="{A950D4F1-4284-428D-BB90-94E245FAC826}"/>
    <cellStyle name="Normal 4 3 3 3" xfId="849" xr:uid="{69B6F17D-5866-481F-BE02-F7E752DD8FB2}"/>
    <cellStyle name="Normal 4 3 4" xfId="850" xr:uid="{ED6E5CE1-D8D5-475A-B486-43E900DE415D}"/>
    <cellStyle name="Normal 4 3 4 2" xfId="851" xr:uid="{8C946CAA-AD7A-487E-87E8-4E620B4ED2FB}"/>
    <cellStyle name="Normal 4 3 4 3" xfId="852" xr:uid="{50F78AC5-51AF-4757-A4C4-A32BB39E9589}"/>
    <cellStyle name="Normal 4 3 5" xfId="853" xr:uid="{A671B863-0679-498F-BDFE-C8A9E493F927}"/>
    <cellStyle name="Normal 4 3 5 2" xfId="854" xr:uid="{9248BD0A-DDE8-45B2-91D1-22A73DA4AC43}"/>
    <cellStyle name="Normal 4 3 6" xfId="855" xr:uid="{36F16D49-1764-482E-BE01-ED547632C58C}"/>
    <cellStyle name="Normal 4 3 7" xfId="856" xr:uid="{31DB6705-6AF7-453B-86E6-678E8DE58EA5}"/>
    <cellStyle name="Normal 4 3 8" xfId="857" xr:uid="{5BE4957A-D2F6-4F75-A2EC-3A34E389E54D}"/>
    <cellStyle name="Normal 4 3 9" xfId="858" xr:uid="{1E7C4BB9-F172-42FA-A9D5-A89BDF3C1677}"/>
    <cellStyle name="Normal 4 4" xfId="859" xr:uid="{92185427-E313-41D6-87D1-F668B20826C2}"/>
    <cellStyle name="Normal 4 4 2" xfId="860" xr:uid="{8822E8C8-675C-492B-987D-8E9AF5125453}"/>
    <cellStyle name="Normal 4 4 2 2" xfId="861" xr:uid="{AB29E53F-B288-4782-A4A7-5D026BB4D67E}"/>
    <cellStyle name="Normal 4 4 2 3" xfId="862" xr:uid="{4B683032-9448-45DE-B47C-428516A36151}"/>
    <cellStyle name="Normal 4 4 3" xfId="863" xr:uid="{EFE763C6-701D-4062-B702-CDE32CA28CC7}"/>
    <cellStyle name="Normal 4 4 4" xfId="864" xr:uid="{DA2D1AB7-CA53-406A-9868-82A865ABED6D}"/>
    <cellStyle name="Normal 4 5" xfId="865" xr:uid="{E525AD73-5A96-4241-869B-831F84AC015A}"/>
    <cellStyle name="Normal 4 5 2" xfId="866" xr:uid="{AA2762A8-BBB2-4C0C-BF4E-5A8AB831F22D}"/>
    <cellStyle name="Normal 4 5 3" xfId="867" xr:uid="{851B39AD-1B99-4048-9526-D45D660CEE37}"/>
    <cellStyle name="Normal 4 6" xfId="868" xr:uid="{DB253333-75F1-4670-9095-2155AC9D4084}"/>
    <cellStyle name="Normal 4 7" xfId="869" xr:uid="{8B6A7229-050F-4987-8DCD-F31256541F3C}"/>
    <cellStyle name="Normal 4 8" xfId="870" xr:uid="{96BF2F5B-0F38-4D3A-837E-8BA49331FBC9}"/>
    <cellStyle name="Normal 4 9" xfId="871" xr:uid="{5A2A618C-5F75-4342-AAE6-5C53E90AC01B}"/>
    <cellStyle name="Normal 40" xfId="872" xr:uid="{0F452FE3-A7E4-4C91-97F3-0BEE63250EF9}"/>
    <cellStyle name="Normal 41" xfId="873" xr:uid="{5682752D-A92D-45E0-B4E6-551F4D2148F6}"/>
    <cellStyle name="Normal 42" xfId="874" xr:uid="{B6923962-8164-4502-B3C3-AF9CC1EF212C}"/>
    <cellStyle name="Normal 43" xfId="875" xr:uid="{02B0CB85-68E7-4B29-95E3-2674EA6620EE}"/>
    <cellStyle name="Normal 44" xfId="876" xr:uid="{9E4E3619-A9C2-49DD-8AC1-3CF137710BF4}"/>
    <cellStyle name="Normal 45" xfId="877" xr:uid="{D8823F94-5045-42F2-A8AC-857F0C369B08}"/>
    <cellStyle name="Normal 46" xfId="878" xr:uid="{20606E8E-52EF-4506-98C3-2412D6B0B9D8}"/>
    <cellStyle name="Normal 47" xfId="879" xr:uid="{41AAF610-15A0-42E2-B26A-ACC2D85E4637}"/>
    <cellStyle name="Normal 48" xfId="880" xr:uid="{C00FDB53-FFDB-4CBA-A9BC-15D6BFEC0AA9}"/>
    <cellStyle name="Normal 49" xfId="881" xr:uid="{A9A7EC43-C04C-48A5-8904-AF0C6A46577E}"/>
    <cellStyle name="Normal 5" xfId="12" xr:uid="{63DBBBEA-BEFC-4F57-B2A9-96E126A362A5}"/>
    <cellStyle name="Normal 5 2" xfId="883" xr:uid="{DAF4E114-F140-473B-8320-E0C90E9A0284}"/>
    <cellStyle name="Normal 5 2 2" xfId="884" xr:uid="{1C09A381-0D1D-48BB-98CC-ED09F43143E0}"/>
    <cellStyle name="Normal 5 2 2 2" xfId="885" xr:uid="{E5FB9E1D-B694-4739-84C5-3E6C48BBF721}"/>
    <cellStyle name="Normal 5 2 2 2 2" xfId="886" xr:uid="{13BAE326-0686-4603-AC90-A945EE214ACC}"/>
    <cellStyle name="Normal 5 2 2 3" xfId="887" xr:uid="{0794FFBB-4187-480B-87CE-7C32D2B4C332}"/>
    <cellStyle name="Normal 5 2 3" xfId="888" xr:uid="{F1D61915-6291-452D-BA71-B1EDA13AFC66}"/>
    <cellStyle name="Normal 5 2 3 2" xfId="889" xr:uid="{6A9BDE39-7E8C-4444-84E0-8EBFF15C324E}"/>
    <cellStyle name="Normal 5 2 3 2 2" xfId="890" xr:uid="{C6333E1F-4542-4ACF-ACA5-5C150A471961}"/>
    <cellStyle name="Normal 5 2 3 3" xfId="891" xr:uid="{E963DA98-4141-416F-8ACE-1F6B93EBDBE7}"/>
    <cellStyle name="Normal 5 2 4" xfId="892" xr:uid="{92E10B3C-14A9-47C1-997C-3C5BDC05A113}"/>
    <cellStyle name="Normal 5 2 5" xfId="893" xr:uid="{9D43A353-BC63-473D-979C-C9A9A4AC8911}"/>
    <cellStyle name="Normal 5 2 5 2" xfId="894" xr:uid="{8EF216F9-FA33-4FBA-B686-CAD8A7A5DD5B}"/>
    <cellStyle name="Normal 5 2 5 3" xfId="895" xr:uid="{0B787F47-8EFF-46DA-8F07-5EB48CA55F1C}"/>
    <cellStyle name="Normal 5 2 6" xfId="896" xr:uid="{809D36F2-E354-4EEA-87A2-3C2151175459}"/>
    <cellStyle name="Normal 5 2 6 2" xfId="897" xr:uid="{FF27A989-6338-4DB1-B1E3-B35BBCF0CCCD}"/>
    <cellStyle name="Normal 5 2 6 3" xfId="898" xr:uid="{D4BE5BEC-C0DB-4A6F-860F-6C8D3D35A974}"/>
    <cellStyle name="Normal 5 2 7" xfId="899" xr:uid="{48755A5F-E20C-4530-A74A-B8791140DF67}"/>
    <cellStyle name="Normal 5 2 7 2" xfId="900" xr:uid="{E5929240-B45D-4BB9-8BCD-40182231994D}"/>
    <cellStyle name="Normal 5 2 7 3" xfId="901" xr:uid="{D234D633-6AA6-4B44-96E3-DF7FBD46FC60}"/>
    <cellStyle name="Normal 5 2 8" xfId="902" xr:uid="{E5C250C6-8338-4038-BB3A-6D81D5CB806B}"/>
    <cellStyle name="Normal 5 2 9" xfId="903" xr:uid="{D85BA9AC-7228-4FB5-A7C7-1DA329CBD808}"/>
    <cellStyle name="Normal 5 3" xfId="904" xr:uid="{B56B3730-9D85-49C8-9234-BD436DDFA55C}"/>
    <cellStyle name="Normal 5 3 2" xfId="905" xr:uid="{8FBB1109-6541-45E6-AADD-7ED511F6282E}"/>
    <cellStyle name="Normal 5 3 2 2" xfId="906" xr:uid="{8186868E-C61E-4673-BF15-01ADE1C17E0F}"/>
    <cellStyle name="Normal 5 3 3" xfId="907" xr:uid="{F128495C-CA2F-487B-BAA3-A078A638E514}"/>
    <cellStyle name="Normal 5 4" xfId="908" xr:uid="{83B5E593-E8B8-47C4-8859-4CB84BDB1188}"/>
    <cellStyle name="Normal 5 4 2" xfId="909" xr:uid="{9EF80BD8-AC52-46BA-AACE-9C7C2C9B2763}"/>
    <cellStyle name="Normal 5 4 2 2" xfId="910" xr:uid="{34C4D807-E68A-4490-8AEA-6D28FB173894}"/>
    <cellStyle name="Normal 5 4 3" xfId="911" xr:uid="{740290BD-754D-49C6-9344-59F1BE898365}"/>
    <cellStyle name="Normal 5 5" xfId="912" xr:uid="{427077CA-705D-44F8-BBD0-417F850776E4}"/>
    <cellStyle name="Normal 5 6" xfId="882" xr:uid="{80262E3D-6038-486E-831B-F043A3E6CA29}"/>
    <cellStyle name="Normal 50" xfId="913" xr:uid="{A2BB59D5-6871-41A8-BED3-769CF4CBC81F}"/>
    <cellStyle name="Normal 51" xfId="914" xr:uid="{7C48C634-3972-404C-B1B7-75AB14C12680}"/>
    <cellStyle name="Normal 52" xfId="915" xr:uid="{0A427238-DB1F-4B6E-A621-3A2700E023EA}"/>
    <cellStyle name="Normal 53" xfId="916" xr:uid="{A4EED74B-4246-42DA-9EF2-C1EB0A26936C}"/>
    <cellStyle name="Normal 54" xfId="621" xr:uid="{2C8C153E-3658-4125-B851-2AEB2BA8FF65}"/>
    <cellStyle name="Normal 55" xfId="14" xr:uid="{7E09C62E-D1F1-4F22-A23C-6905A7899A91}"/>
    <cellStyle name="Normal 56" xfId="2372" xr:uid="{4F359814-7E4A-4C15-9411-A8F1DCAFEC45}"/>
    <cellStyle name="Normal 57" xfId="2373" xr:uid="{915DF07F-48CE-42FB-96A5-C8AAE8D493C2}"/>
    <cellStyle name="Normal 58" xfId="2374" xr:uid="{BEA87713-CDE0-491E-B24D-0DAC3C73AE86}"/>
    <cellStyle name="Normal 59" xfId="2375" xr:uid="{90447570-1288-43A6-BF8C-C9E325CC0BBE}"/>
    <cellStyle name="Normal 6" xfId="917" xr:uid="{309BDB71-C46F-4665-83E5-95B070FDAD71}"/>
    <cellStyle name="Normal 6 2" xfId="918" xr:uid="{99FBA6A3-1F51-4542-BCE9-FB7C01166BBF}"/>
    <cellStyle name="Normal 6 3" xfId="919" xr:uid="{A1A6C401-F453-4F4B-8DF2-8FE416746DB3}"/>
    <cellStyle name="Normal 6 4" xfId="2391" xr:uid="{BFE3A032-4695-4575-A31E-C25466FD2A0A}"/>
    <cellStyle name="Normal 6_Figures by page_(nida)(0212)" xfId="920" xr:uid="{360F561E-9692-40BE-8C39-B5A292B24BB5}"/>
    <cellStyle name="Normal 60" xfId="2376" xr:uid="{BEB9A576-63E9-4F56-867E-117C2743FCFD}"/>
    <cellStyle name="Normal 61" xfId="2377" xr:uid="{5E6864BF-0A0E-4ABB-9629-CE0901D3862F}"/>
    <cellStyle name="Normal 62" xfId="2378" xr:uid="{E6687205-3C27-4111-9E7D-6E3A13F80E11}"/>
    <cellStyle name="Normal 63" xfId="2380" xr:uid="{CB3D3EBE-6232-4854-B3DB-88AF176CFF6C}"/>
    <cellStyle name="Normal 64" xfId="2381" xr:uid="{B8731BD7-C3A3-4E55-9993-1945D28C88CF}"/>
    <cellStyle name="Normal 7" xfId="921" xr:uid="{AD5DE39C-6821-4A64-AF6C-1A28FD954A13}"/>
    <cellStyle name="Normal 7 2" xfId="922" xr:uid="{27718886-349E-4349-A6F3-EEF43C79DE3A}"/>
    <cellStyle name="Normal 7 3" xfId="923" xr:uid="{E99D10D4-055B-441C-9612-9321DD6A7F44}"/>
    <cellStyle name="Normal 7 3 2" xfId="8" xr:uid="{71799E35-3D66-4634-BE24-86793A6C2D31}"/>
    <cellStyle name="Normal 7 4" xfId="2392" xr:uid="{B12C607B-5564-4354-A89F-8042564337A0}"/>
    <cellStyle name="Normal 8" xfId="5" xr:uid="{C2E2474F-255E-4171-89EF-73E21885C32C}"/>
    <cellStyle name="Normal 8 10" xfId="925" xr:uid="{C7587A4D-4C2F-4D1D-8457-CFE7CBF3452E}"/>
    <cellStyle name="Normal 8 11" xfId="926" xr:uid="{9597A623-704D-42FF-ACE4-E2C134E7A2B7}"/>
    <cellStyle name="Normal 8 12" xfId="924" xr:uid="{90D921BA-B758-4783-A114-C25E1DCF3EAA}"/>
    <cellStyle name="Normal 8 13" xfId="2393" xr:uid="{29AE3CF3-87AB-472D-A2CC-AF2A0C38CC2C}"/>
    <cellStyle name="Normal 8 2" xfId="927" xr:uid="{6CD587FF-3AA9-4110-8930-344CCDCA7324}"/>
    <cellStyle name="Normal 8 3" xfId="928" xr:uid="{1625A7C4-CC93-4EEC-9D5E-4CB1F85310D8}"/>
    <cellStyle name="Normal 8 4" xfId="929" xr:uid="{F1E7B3CA-E64C-489A-9BF8-8E74C50FB3FD}"/>
    <cellStyle name="Normal 8 5" xfId="930" xr:uid="{C811DA78-2A12-4050-8D24-5C342F7B5975}"/>
    <cellStyle name="Normal 8 6" xfId="931" xr:uid="{5DCA48BB-21B4-4999-A85B-A9AC2BC3B1B4}"/>
    <cellStyle name="Normal 8 7" xfId="932" xr:uid="{88705B52-808C-4FF7-9595-0E7FAD0BA219}"/>
    <cellStyle name="Normal 8 8" xfId="933" xr:uid="{8A0B1646-5941-4EAB-BAA9-19D4176F20D7}"/>
    <cellStyle name="Normal 8 9" xfId="934" xr:uid="{A73D7991-27CE-4E10-8B92-B47A68173A19}"/>
    <cellStyle name="Normal 9" xfId="935" xr:uid="{56673BCB-395C-4A1A-97B6-7BE46C298473}"/>
    <cellStyle name="Normal 9 2" xfId="936" xr:uid="{228B8982-1EA5-42E7-8C6D-FDAF99EDB668}"/>
    <cellStyle name="Normal 9 2 2" xfId="937" xr:uid="{44183CFC-64F7-41B4-BB78-D94E565B2C3A}"/>
    <cellStyle name="Normal 9 2 2 2" xfId="938" xr:uid="{5B97E706-8472-4738-8BBB-5E1390E186D8}"/>
    <cellStyle name="Normal 9 2 3" xfId="939" xr:uid="{DEF11C89-C58A-4EC2-BBC7-313DFCF439F1}"/>
    <cellStyle name="Normal 9 3" xfId="940" xr:uid="{A865FCD2-A120-4E3A-8CEF-7AECBA5F29F6}"/>
    <cellStyle name="Normal 9 3 2" xfId="941" xr:uid="{1E31A27D-9723-4999-B5A5-3AA63C1CC4EF}"/>
    <cellStyle name="Normal 9 3 2 2" xfId="942" xr:uid="{07E5E2BD-B533-498F-B87A-D0D13CE3CAAA}"/>
    <cellStyle name="Normal 9 3 3" xfId="943" xr:uid="{39C92A54-9FD0-4FCD-818F-0E1A056D7401}"/>
    <cellStyle name="Normal 9 4" xfId="944" xr:uid="{EE53BA6F-4FE8-4198-B6C5-3F418EFABB81}"/>
    <cellStyle name="Normal 9 4 2" xfId="945" xr:uid="{D1D5E9B5-6320-4445-8B78-BB0D9EB92013}"/>
    <cellStyle name="Normal 9 5" xfId="946" xr:uid="{E24939E8-74D0-4E3C-A360-4FE4669D62C5}"/>
    <cellStyle name="Normal 9 6" xfId="2394" xr:uid="{CB863FC4-F677-42CA-948D-252A2FBAC6FA}"/>
    <cellStyle name="Normál_8gradk" xfId="947" xr:uid="{D2EE7447-A0B8-42DF-8A69-A98CE1AE6E27}"/>
    <cellStyle name="Normal-blank" xfId="948" xr:uid="{2A6A36C6-A24F-46CE-9CCB-950FEEDE1B03}"/>
    <cellStyle name="Normal-bottom" xfId="949" xr:uid="{7CB24011-C6A0-420E-A448-A63700392680}"/>
    <cellStyle name="Normal-center" xfId="950" xr:uid="{3FCDF559-5D0D-458C-BF76-BCED8D21B4C1}"/>
    <cellStyle name="Normal-droit" xfId="951" xr:uid="{1CAB53F9-9077-470A-9E2B-316D03E38245}"/>
    <cellStyle name="normální_List1" xfId="952" xr:uid="{B51192DD-34F9-4EC0-B196-EC9D22907DFB}"/>
    <cellStyle name="Normalny 10" xfId="953" xr:uid="{6BA2B88D-9650-4794-91BB-B4A12FAB929F}"/>
    <cellStyle name="Normalny 2" xfId="954" xr:uid="{BFC63F90-BA6F-4E84-8E64-AAD5E8C7E7ED}"/>
    <cellStyle name="Normalny 2 2" xfId="955" xr:uid="{5FC4A68E-19A3-4644-B6F9-80E1446A4348}"/>
    <cellStyle name="Normalny 2 2 2" xfId="956" xr:uid="{202E7B6A-5675-4FF5-9CC2-6DD72699393B}"/>
    <cellStyle name="Normalny 2 2 2 2" xfId="957" xr:uid="{AA8C6A42-B009-4392-B358-515BB3E9A740}"/>
    <cellStyle name="Normalny 2 3" xfId="958" xr:uid="{5D34D7FB-D3FC-49C4-8E79-F7A4F6FC2158}"/>
    <cellStyle name="Normalny 2 3 2" xfId="959" xr:uid="{FF1231A2-17CF-45AA-B99A-EC43F2779015}"/>
    <cellStyle name="Normalny 2 4" xfId="960" xr:uid="{0ADE207B-1F4E-45D5-A887-4AD4A95CBFAB}"/>
    <cellStyle name="Normalny 2 4 2" xfId="961" xr:uid="{0DEE5316-F579-45D6-98D1-2DC234BCF3C5}"/>
    <cellStyle name="Normalny 2 5" xfId="962" xr:uid="{9C4AED35-3C87-4098-9B77-41CBF7D709C9}"/>
    <cellStyle name="Normalny 2 5 2" xfId="963" xr:uid="{BD83DA60-A888-412D-8D79-229FA303FE02}"/>
    <cellStyle name="Normalny 2 6" xfId="964" xr:uid="{52BF3725-A349-422E-BFF1-B913E1717611}"/>
    <cellStyle name="Normalny 2 6 2" xfId="965" xr:uid="{FE77FA00-2BFA-4FF7-BA86-A925454F2509}"/>
    <cellStyle name="Normalny 2 7" xfId="966" xr:uid="{6C63920B-F2B0-4ACB-B83D-C3F75BE124BC}"/>
    <cellStyle name="Normalny 2 7 2" xfId="967" xr:uid="{80DFDA77-BFEA-4FD1-85E3-1B6A956A40A0}"/>
    <cellStyle name="Normalny 2 8" xfId="968" xr:uid="{4A8E6F7E-204A-458C-9BBA-BD74793DF8EF}"/>
    <cellStyle name="Normalny 2 8 2" xfId="969" xr:uid="{20D789E5-3F68-4B3E-B439-3A458D9EA02B}"/>
    <cellStyle name="Normalny 3" xfId="970" xr:uid="{ECF266D2-3EF1-4565-92FB-07C20B7CF4DF}"/>
    <cellStyle name="Normalny 3 2" xfId="971" xr:uid="{272E2EF0-C5AB-47A8-BE3B-616961205C8C}"/>
    <cellStyle name="Normalny 4" xfId="972" xr:uid="{9D0C99AE-090F-415D-AAAB-EDAEA4AF4B09}"/>
    <cellStyle name="Normalny 4 2" xfId="973" xr:uid="{31D4B3D8-1023-43A1-8EEE-3FEDB3577C14}"/>
    <cellStyle name="Normalny 5" xfId="974" xr:uid="{992618A8-044B-4B79-B5A0-C15B410EFB85}"/>
    <cellStyle name="Normalny 5 2" xfId="975" xr:uid="{5C2BCE7A-7A4F-44A6-A641-490FD0B6765E}"/>
    <cellStyle name="Normalny 5 3" xfId="976" xr:uid="{21914919-FC12-4D70-9AF0-FEA8903E8D25}"/>
    <cellStyle name="Normalny 5 3 2" xfId="977" xr:uid="{57322939-9022-4AA8-8423-4C9619152D9F}"/>
    <cellStyle name="Normalny 5 4" xfId="978" xr:uid="{5906DA31-4737-42E4-A535-C89A26349F64}"/>
    <cellStyle name="Normalny 6" xfId="979" xr:uid="{6A1D5A43-2DA2-4037-9AE2-150286D90E01}"/>
    <cellStyle name="Normalny 7" xfId="980" xr:uid="{794993F5-6483-402F-8056-D7AC86646E4F}"/>
    <cellStyle name="Normalny 8" xfId="981" xr:uid="{539FE6DC-8678-4C9B-A3BD-E1292E6A5ACD}"/>
    <cellStyle name="Normalny 9" xfId="982" xr:uid="{958D2B57-E7FD-40A6-A838-549B2B10B024}"/>
    <cellStyle name="Normal-top" xfId="983" xr:uid="{D572FE59-C9F1-4F88-B320-DCED5F8300C3}"/>
    <cellStyle name="Note 10 2" xfId="984" xr:uid="{4567EBF4-363C-4795-AC8F-DBA9305B0C68}"/>
    <cellStyle name="Note 10 2 2" xfId="985" xr:uid="{2F0A9271-1086-466D-9C2B-9A9BDD259C2E}"/>
    <cellStyle name="Note 10 2 2 2" xfId="986" xr:uid="{E5344D58-D146-4385-A620-700D1EF46EE4}"/>
    <cellStyle name="Note 10 2 2 2 2" xfId="987" xr:uid="{89B42E38-B7A1-4440-8905-3CD7D90327C4}"/>
    <cellStyle name="Note 10 2 2 2 2 2" xfId="988" xr:uid="{3D6585FA-B2E9-4C8F-9334-C55C0987669C}"/>
    <cellStyle name="Note 10 2 2 2 3" xfId="989" xr:uid="{5A949785-39B7-474B-959D-15C37F1D2455}"/>
    <cellStyle name="Note 10 2 2 3" xfId="990" xr:uid="{D8E7EBEC-7926-42A9-9190-216BAA32ECAD}"/>
    <cellStyle name="Note 10 2 2 3 2" xfId="991" xr:uid="{F9B9C189-DBF6-418F-99F6-16AA990F9685}"/>
    <cellStyle name="Note 10 2 2 4" xfId="992" xr:uid="{618EA210-59E2-42F6-8C62-E7ADD7449A76}"/>
    <cellStyle name="Note 10 2 3" xfId="993" xr:uid="{4324630B-A8A6-4C63-AF05-13E624ED6CB2}"/>
    <cellStyle name="Note 10 2 3 2" xfId="994" xr:uid="{9E89EBB5-3CE5-4D5C-9F7C-6EB0EE31BDF8}"/>
    <cellStyle name="Note 10 2 3 2 2" xfId="995" xr:uid="{F399B2DC-6134-4C11-8632-0CF2F18FF276}"/>
    <cellStyle name="Note 10 2 3 3" xfId="996" xr:uid="{DFE11270-9ABB-4406-8FE6-96A40AEA2191}"/>
    <cellStyle name="Note 10 2 4" xfId="997" xr:uid="{CAE39E38-5F26-438A-A9CE-90F1557C06EB}"/>
    <cellStyle name="Note 10 2 4 2" xfId="998" xr:uid="{47ED2AE3-222F-4219-9A91-E97883071B9E}"/>
    <cellStyle name="Note 10 2 5" xfId="999" xr:uid="{6B38AC1A-F89D-4DC1-81CE-57E1F66B2359}"/>
    <cellStyle name="Note 10 3" xfId="1000" xr:uid="{F8BA6BB2-9B16-4747-BB98-B8F0CC01AAD2}"/>
    <cellStyle name="Note 10 3 2" xfId="1001" xr:uid="{F51AAF0B-EED5-4F4C-BF1D-90358BEACAC9}"/>
    <cellStyle name="Note 10 3 2 2" xfId="1002" xr:uid="{9819A006-6DE9-42D2-9AA5-4F2D50B73FB7}"/>
    <cellStyle name="Note 10 3 2 2 2" xfId="1003" xr:uid="{58C6FD01-ADA5-425E-B0F8-ADB9F375BAFC}"/>
    <cellStyle name="Note 10 3 2 2 2 2" xfId="1004" xr:uid="{ADD19E15-4C36-4665-BE89-1EA69D5A631F}"/>
    <cellStyle name="Note 10 3 2 2 3" xfId="1005" xr:uid="{2D4A3623-C943-4327-9317-5563C85C5552}"/>
    <cellStyle name="Note 10 3 2 3" xfId="1006" xr:uid="{16FAA02F-1B3A-4707-8B6E-E4D78380F186}"/>
    <cellStyle name="Note 10 3 2 3 2" xfId="1007" xr:uid="{ED6A9798-FEC3-4D61-960B-9DFE66EF741B}"/>
    <cellStyle name="Note 10 3 2 4" xfId="1008" xr:uid="{68FB59B6-B03A-4311-82D3-AC5037EF57E5}"/>
    <cellStyle name="Note 10 3 3" xfId="1009" xr:uid="{E054E729-EAAC-4EA8-9488-F0FD5478BA97}"/>
    <cellStyle name="Note 10 3 3 2" xfId="1010" xr:uid="{E44932CB-5577-4027-8B6E-A0293D98DCAA}"/>
    <cellStyle name="Note 10 3 3 2 2" xfId="1011" xr:uid="{64BB10CE-2B99-4815-995A-FDC8FB3F37D9}"/>
    <cellStyle name="Note 10 3 3 3" xfId="1012" xr:uid="{CD2CC34E-1E87-40AF-B67F-53A3A3154224}"/>
    <cellStyle name="Note 10 3 4" xfId="1013" xr:uid="{482177BA-5D1B-4B92-B7B1-4A071C8CF41F}"/>
    <cellStyle name="Note 10 3 4 2" xfId="1014" xr:uid="{3D05368C-FE15-4213-B169-29E77A253EEA}"/>
    <cellStyle name="Note 10 3 5" xfId="1015" xr:uid="{D049C901-1B55-43F4-BF21-C99029949ECE}"/>
    <cellStyle name="Note 10 4" xfId="1016" xr:uid="{B866CC15-9834-4153-B7F3-209230A89B89}"/>
    <cellStyle name="Note 10 4 2" xfId="1017" xr:uid="{11D8D83D-EEED-40B3-BB79-49A45A96A141}"/>
    <cellStyle name="Note 10 4 2 2" xfId="1018" xr:uid="{06B7B720-6643-45FB-96FA-688DB136E009}"/>
    <cellStyle name="Note 10 4 2 2 2" xfId="1019" xr:uid="{E510DC5B-89E8-42D8-AFB4-9D2573C5A7D8}"/>
    <cellStyle name="Note 10 4 2 2 2 2" xfId="1020" xr:uid="{30B318E0-C4B9-4D9A-9FC5-AEA2E3ED6DE1}"/>
    <cellStyle name="Note 10 4 2 2 3" xfId="1021" xr:uid="{4FA20D70-E247-4F93-840E-BE2B006A1FB1}"/>
    <cellStyle name="Note 10 4 2 3" xfId="1022" xr:uid="{B51A6061-6F7E-4A97-9694-FA4DDD73ADAB}"/>
    <cellStyle name="Note 10 4 2 3 2" xfId="1023" xr:uid="{C6242E0C-57E0-4AF1-8C0B-E92C7F020E85}"/>
    <cellStyle name="Note 10 4 2 4" xfId="1024" xr:uid="{DC17E9AB-486D-4DED-B4B2-AD150818BB0F}"/>
    <cellStyle name="Note 10 4 3" xfId="1025" xr:uid="{B9BCF35D-092D-4FD0-8AC5-801165E521FD}"/>
    <cellStyle name="Note 10 4 3 2" xfId="1026" xr:uid="{6D22F9EF-2A05-4CC6-A5C9-DA1A78D8E33C}"/>
    <cellStyle name="Note 10 4 3 2 2" xfId="1027" xr:uid="{005E8CB9-14F5-4F7F-854B-416180F4B9CB}"/>
    <cellStyle name="Note 10 4 3 3" xfId="1028" xr:uid="{C0D20E2B-2655-4771-AB0D-EF05327AF80E}"/>
    <cellStyle name="Note 10 4 4" xfId="1029" xr:uid="{61F077A8-5CAD-43F0-A6F2-A1CDE8528AB0}"/>
    <cellStyle name="Note 10 4 4 2" xfId="1030" xr:uid="{5EA223AB-9A2E-49A3-B6A6-A3BDDF41354C}"/>
    <cellStyle name="Note 10 4 5" xfId="1031" xr:uid="{3807A78F-F19A-4C4D-A990-ADDDA08442B2}"/>
    <cellStyle name="Note 10 5" xfId="1032" xr:uid="{74BD16C6-0678-47B1-BE53-76C37DD18CF7}"/>
    <cellStyle name="Note 10 5 2" xfId="1033" xr:uid="{E50F71F6-4561-4CBE-92CD-508CBB7E2541}"/>
    <cellStyle name="Note 10 5 2 2" xfId="1034" xr:uid="{DB14AA89-0031-4C91-A56A-AE1FEB74F611}"/>
    <cellStyle name="Note 10 5 2 2 2" xfId="1035" xr:uid="{F5227594-E549-4E8F-8340-626DCAD5F1C1}"/>
    <cellStyle name="Note 10 5 2 2 2 2" xfId="1036" xr:uid="{A605BFB2-272A-40D6-9DF8-DB9FB5E8B1EB}"/>
    <cellStyle name="Note 10 5 2 2 3" xfId="1037" xr:uid="{45E943B2-B929-4451-8350-708D791FC1CF}"/>
    <cellStyle name="Note 10 5 2 3" xfId="1038" xr:uid="{341BA999-1054-4C51-BE85-29ED46C82CAB}"/>
    <cellStyle name="Note 10 5 2 3 2" xfId="1039" xr:uid="{65C1FF71-1A18-49DE-8A7B-384D93222DC2}"/>
    <cellStyle name="Note 10 5 2 4" xfId="1040" xr:uid="{FAF2C5CA-1200-48AD-B0E9-2D7FEB2468AF}"/>
    <cellStyle name="Note 10 5 3" xfId="1041" xr:uid="{8226C401-4570-449A-B670-EB0EC20C9658}"/>
    <cellStyle name="Note 10 5 3 2" xfId="1042" xr:uid="{3836A5E6-F1BC-43B3-80DA-7DD9131FB5B2}"/>
    <cellStyle name="Note 10 5 3 2 2" xfId="1043" xr:uid="{7DD38485-D71E-40D6-82B6-8CFFE176932F}"/>
    <cellStyle name="Note 10 5 3 3" xfId="1044" xr:uid="{E00090B8-6321-441D-9242-1C347D050C5F}"/>
    <cellStyle name="Note 10 5 4" xfId="1045" xr:uid="{00B516F3-00D0-4CD9-830D-6A2059F9CFCF}"/>
    <cellStyle name="Note 10 5 4 2" xfId="1046" xr:uid="{34731DE6-FCA3-4ECC-9D11-8382B3A3059B}"/>
    <cellStyle name="Note 10 5 5" xfId="1047" xr:uid="{4B00D90C-3B64-4EC7-84B8-F830D27D903B}"/>
    <cellStyle name="Note 10 6" xfId="1048" xr:uid="{5EAD241B-993D-45A6-BE8E-6157618A2CA0}"/>
    <cellStyle name="Note 10 6 2" xfId="1049" xr:uid="{C0D4E190-44FF-467C-87E4-7C1A5CA1D2C7}"/>
    <cellStyle name="Note 10 6 2 2" xfId="1050" xr:uid="{B1E393F1-26FC-4DC0-A44F-196AD3695EA6}"/>
    <cellStyle name="Note 10 6 2 2 2" xfId="1051" xr:uid="{CCFACEFD-0762-45A1-A78A-685A6D96D5BE}"/>
    <cellStyle name="Note 10 6 2 2 2 2" xfId="1052" xr:uid="{9DF2AE7A-BA73-456C-9E45-716189C1FC2A}"/>
    <cellStyle name="Note 10 6 2 2 3" xfId="1053" xr:uid="{85298DF2-D154-415E-AE67-571FE20A69F3}"/>
    <cellStyle name="Note 10 6 2 3" xfId="1054" xr:uid="{F83096E3-A9FE-4DC5-B0AD-005847D2029D}"/>
    <cellStyle name="Note 10 6 2 3 2" xfId="1055" xr:uid="{BCC24914-68B4-43C9-8E5E-918AA3985B18}"/>
    <cellStyle name="Note 10 6 2 4" xfId="1056" xr:uid="{0C69235D-8920-4490-A262-E6B06BF01FA5}"/>
    <cellStyle name="Note 10 6 3" xfId="1057" xr:uid="{948F449C-A038-4BCA-9D24-69FBDD5B1CA4}"/>
    <cellStyle name="Note 10 6 3 2" xfId="1058" xr:uid="{98898D9B-DE83-4EAC-B9F3-1ED792E9E350}"/>
    <cellStyle name="Note 10 6 3 2 2" xfId="1059" xr:uid="{6E3BB07B-21DA-43B2-A66B-87DE37BC85CE}"/>
    <cellStyle name="Note 10 6 3 3" xfId="1060" xr:uid="{A17F5940-442B-45D6-93B1-0E6B531F882A}"/>
    <cellStyle name="Note 10 6 4" xfId="1061" xr:uid="{10BD2190-53C8-46E0-B08F-39367597DFCF}"/>
    <cellStyle name="Note 10 6 4 2" xfId="1062" xr:uid="{E435AADC-AA7D-4B31-85F7-B8046C19B1F5}"/>
    <cellStyle name="Note 10 6 5" xfId="1063" xr:uid="{07B17D67-322D-46EA-BFEA-FD63F3EE1E3A}"/>
    <cellStyle name="Note 10 7" xfId="1064" xr:uid="{9E1E6680-60B6-4E41-90DD-808FA5A29656}"/>
    <cellStyle name="Note 10 7 2" xfId="1065" xr:uid="{B047D226-7325-4908-82C0-8C433DF29632}"/>
    <cellStyle name="Note 10 7 2 2" xfId="1066" xr:uid="{579665F1-2DB7-44D3-91B0-8618E75BA3E9}"/>
    <cellStyle name="Note 10 7 2 2 2" xfId="1067" xr:uid="{34565F6D-070F-4A10-9307-F642A746352E}"/>
    <cellStyle name="Note 10 7 2 2 2 2" xfId="1068" xr:uid="{20B9CAA9-63D9-4863-8277-60F4A2D6DCB3}"/>
    <cellStyle name="Note 10 7 2 2 3" xfId="1069" xr:uid="{33DC8C58-10AF-4315-BCF2-BF4E4A6215E4}"/>
    <cellStyle name="Note 10 7 2 3" xfId="1070" xr:uid="{E6ED5968-F8FA-4EBA-9E01-C04D2DCB86F3}"/>
    <cellStyle name="Note 10 7 2 3 2" xfId="1071" xr:uid="{8E62F8B0-3148-439D-836C-BDC7DFD13BB8}"/>
    <cellStyle name="Note 10 7 2 4" xfId="1072" xr:uid="{FF9150C1-D9B0-4050-B65A-46C12F3B7B15}"/>
    <cellStyle name="Note 10 7 3" xfId="1073" xr:uid="{A155380E-814E-41CC-8622-B593D763775E}"/>
    <cellStyle name="Note 10 7 3 2" xfId="1074" xr:uid="{E10B0886-439B-4AFC-975F-133096137791}"/>
    <cellStyle name="Note 10 7 3 2 2" xfId="1075" xr:uid="{AF5A21E3-7AB6-4427-AF47-C75C6724CAC9}"/>
    <cellStyle name="Note 10 7 3 3" xfId="1076" xr:uid="{53493736-26B2-44A4-944D-BEA3E8CB9871}"/>
    <cellStyle name="Note 10 7 4" xfId="1077" xr:uid="{12921809-5C49-4A0E-9491-C3319152990C}"/>
    <cellStyle name="Note 10 7 4 2" xfId="1078" xr:uid="{5E905E16-C1A4-4D20-8CAB-BAD39974F9A5}"/>
    <cellStyle name="Note 10 7 5" xfId="1079" xr:uid="{237E1804-F84A-41F8-8C9F-DF602156ECD6}"/>
    <cellStyle name="Note 11 2" xfId="1080" xr:uid="{018BE703-691C-4A3C-BDBD-F65390F34841}"/>
    <cellStyle name="Note 11 2 2" xfId="1081" xr:uid="{30B987FF-9B3A-47A8-BDC7-BADB0471B5B9}"/>
    <cellStyle name="Note 11 2 2 2" xfId="1082" xr:uid="{0A36DE76-D8DC-46BA-BB8D-785B89D6CF52}"/>
    <cellStyle name="Note 11 2 2 2 2" xfId="1083" xr:uid="{9C98D9C6-E92D-4E8C-9610-6D763AC9F3DA}"/>
    <cellStyle name="Note 11 2 2 2 2 2" xfId="1084" xr:uid="{581929A1-3C0D-4042-88A6-9A0C22A9D6AE}"/>
    <cellStyle name="Note 11 2 2 2 3" xfId="1085" xr:uid="{52A9F046-E357-414F-9927-92F3724C13F4}"/>
    <cellStyle name="Note 11 2 2 3" xfId="1086" xr:uid="{ED1FB4FE-E529-4B69-BC2B-13E08BB66737}"/>
    <cellStyle name="Note 11 2 2 3 2" xfId="1087" xr:uid="{91BC4685-A7D9-48EA-8DB9-F1DC47543070}"/>
    <cellStyle name="Note 11 2 2 4" xfId="1088" xr:uid="{EBF27A00-9741-4A58-8F6E-B7BC9612672F}"/>
    <cellStyle name="Note 11 2 3" xfId="1089" xr:uid="{12AF678E-0DDF-4116-9DDA-F731528F6F76}"/>
    <cellStyle name="Note 11 2 3 2" xfId="1090" xr:uid="{79F4BB96-EA35-4140-965D-B21B8BC2F013}"/>
    <cellStyle name="Note 11 2 3 2 2" xfId="1091" xr:uid="{1DB9AF24-3AC2-4AC5-9113-28AF7F03301C}"/>
    <cellStyle name="Note 11 2 3 3" xfId="1092" xr:uid="{168F67BD-E959-4654-843E-8251662A32B9}"/>
    <cellStyle name="Note 11 2 4" xfId="1093" xr:uid="{B0C35618-A118-4983-84A4-99DDED42B060}"/>
    <cellStyle name="Note 11 2 4 2" xfId="1094" xr:uid="{B5F9099A-8B28-4A64-A69D-C8E20881B371}"/>
    <cellStyle name="Note 11 2 5" xfId="1095" xr:uid="{2B1AFBE8-4849-40B2-88CF-29F210F30FFB}"/>
    <cellStyle name="Note 11 3" xfId="1096" xr:uid="{F3BE4444-57A3-4305-B626-440A57FBAF6D}"/>
    <cellStyle name="Note 11 3 2" xfId="1097" xr:uid="{B8F14A4F-B5F4-4A00-91DE-D9A873CBC335}"/>
    <cellStyle name="Note 11 3 2 2" xfId="1098" xr:uid="{CD33333E-EE6C-4169-925E-9895EB21E1A2}"/>
    <cellStyle name="Note 11 3 2 2 2" xfId="1099" xr:uid="{FBB008C6-E9BE-4726-A2EF-D85435E6E25D}"/>
    <cellStyle name="Note 11 3 2 2 2 2" xfId="1100" xr:uid="{4BBC1A0C-494E-4163-9160-0AEC5F9A8E74}"/>
    <cellStyle name="Note 11 3 2 2 3" xfId="1101" xr:uid="{1D33FBF1-FCAE-4DC8-A532-107617CF17C3}"/>
    <cellStyle name="Note 11 3 2 3" xfId="1102" xr:uid="{8D2EC941-F6F6-4D74-8EA1-3DFC5E43ECE3}"/>
    <cellStyle name="Note 11 3 2 3 2" xfId="1103" xr:uid="{0273D9F8-E747-4597-A34F-3B64489F0F79}"/>
    <cellStyle name="Note 11 3 2 4" xfId="1104" xr:uid="{F52E606B-F9D1-49BF-9AFA-198A76006D61}"/>
    <cellStyle name="Note 11 3 3" xfId="1105" xr:uid="{864FCB96-33BA-49AF-93D3-6206737755BB}"/>
    <cellStyle name="Note 11 3 3 2" xfId="1106" xr:uid="{F2F98AE0-9A1A-45E9-82F2-60B04EA9BA1B}"/>
    <cellStyle name="Note 11 3 3 2 2" xfId="1107" xr:uid="{5F0D3200-DAA1-4D73-88AC-9AECFF01FC6A}"/>
    <cellStyle name="Note 11 3 3 3" xfId="1108" xr:uid="{F3BC58A8-438E-4CFF-A027-B7353E7F1AEE}"/>
    <cellStyle name="Note 11 3 4" xfId="1109" xr:uid="{63385F69-49B0-43EA-9B09-CA1C9349BD5F}"/>
    <cellStyle name="Note 11 3 4 2" xfId="1110" xr:uid="{59BA752B-61B7-40B8-923D-B8792E0EE004}"/>
    <cellStyle name="Note 11 3 5" xfId="1111" xr:uid="{D9F25FEE-80C7-4B16-A8CF-5A4DDD2917C3}"/>
    <cellStyle name="Note 11 4" xfId="1112" xr:uid="{30FB9A68-7261-419B-B99E-8431A7FCCACB}"/>
    <cellStyle name="Note 11 4 2" xfId="1113" xr:uid="{221AAD45-6F69-45D1-82EA-457614442067}"/>
    <cellStyle name="Note 11 4 2 2" xfId="1114" xr:uid="{DE13AD31-B53C-48D4-9AE3-4FA4E42E3B2C}"/>
    <cellStyle name="Note 11 4 2 2 2" xfId="1115" xr:uid="{C5C8A351-9EB8-433D-B4ED-7776F9263DA3}"/>
    <cellStyle name="Note 11 4 2 2 2 2" xfId="1116" xr:uid="{5B3BF1AF-1AB1-46C6-A08C-3CBCB1108442}"/>
    <cellStyle name="Note 11 4 2 2 3" xfId="1117" xr:uid="{0538C4B9-39C3-45E3-9A39-4AF29CB08EEB}"/>
    <cellStyle name="Note 11 4 2 3" xfId="1118" xr:uid="{AF0C6872-CAED-48CA-88A8-69A8F9B3AF59}"/>
    <cellStyle name="Note 11 4 2 3 2" xfId="1119" xr:uid="{97052324-1C48-400E-865A-5FE6B4925E47}"/>
    <cellStyle name="Note 11 4 2 4" xfId="1120" xr:uid="{6E9151C8-B1BB-44D2-827C-C0DBA008DD0C}"/>
    <cellStyle name="Note 11 4 3" xfId="1121" xr:uid="{2F30C37E-8F8D-4889-A02B-60D07ABA9CED}"/>
    <cellStyle name="Note 11 4 3 2" xfId="1122" xr:uid="{61CA123B-DE1E-4CF0-92F4-FCC761193880}"/>
    <cellStyle name="Note 11 4 3 2 2" xfId="1123" xr:uid="{407DD7FC-48BA-4A5F-AD33-2BC1243D4FC1}"/>
    <cellStyle name="Note 11 4 3 3" xfId="1124" xr:uid="{EA73A3A9-DCF4-4643-8579-D726F81888D9}"/>
    <cellStyle name="Note 11 4 4" xfId="1125" xr:uid="{419B6564-E25B-4ACF-96FC-0888066CDCE1}"/>
    <cellStyle name="Note 11 4 4 2" xfId="1126" xr:uid="{DBE0B813-863D-465B-B0B5-8B5265D8B7A2}"/>
    <cellStyle name="Note 11 4 5" xfId="1127" xr:uid="{F15490BC-5A00-4E26-8C42-F210A183582F}"/>
    <cellStyle name="Note 11 5" xfId="1128" xr:uid="{7B864CE4-255B-4FBA-B595-E54C44058C2B}"/>
    <cellStyle name="Note 11 5 2" xfId="1129" xr:uid="{9AD7F810-7B03-4850-B722-486B0712CE0F}"/>
    <cellStyle name="Note 11 5 2 2" xfId="1130" xr:uid="{98B8C977-2F63-4672-AE93-69803EDFA416}"/>
    <cellStyle name="Note 11 5 2 2 2" xfId="1131" xr:uid="{6B45E2B6-A334-4DDE-B9B7-E1CA8BA177D8}"/>
    <cellStyle name="Note 11 5 2 2 2 2" xfId="1132" xr:uid="{F7B58712-2E5D-4342-8521-7161BA91DB56}"/>
    <cellStyle name="Note 11 5 2 2 3" xfId="1133" xr:uid="{17D72A1B-8C61-49C2-BAD9-5DA01BDF9041}"/>
    <cellStyle name="Note 11 5 2 3" xfId="1134" xr:uid="{815923F6-31AB-4BCE-9F4C-1C8CF69CA16C}"/>
    <cellStyle name="Note 11 5 2 3 2" xfId="1135" xr:uid="{224D93B5-43B3-427F-B8F8-DC6F594C4AA7}"/>
    <cellStyle name="Note 11 5 2 4" xfId="1136" xr:uid="{87F6EE22-998D-40B3-BF35-3E76E592F571}"/>
    <cellStyle name="Note 11 5 3" xfId="1137" xr:uid="{0833474D-6606-4C84-B53D-82F23A4A905E}"/>
    <cellStyle name="Note 11 5 3 2" xfId="1138" xr:uid="{847BDAE1-039D-456C-936A-465CDC8AC008}"/>
    <cellStyle name="Note 11 5 3 2 2" xfId="1139" xr:uid="{DB096BBB-94F7-4663-A383-1EF1F78E385D}"/>
    <cellStyle name="Note 11 5 3 3" xfId="1140" xr:uid="{72AC7E52-A2EA-4ACA-A85E-6A5B741D11EF}"/>
    <cellStyle name="Note 11 5 4" xfId="1141" xr:uid="{4DC55CC3-BC73-4952-8301-6930461DD219}"/>
    <cellStyle name="Note 11 5 4 2" xfId="1142" xr:uid="{0374725F-F50E-4C42-A4FE-091159EC5219}"/>
    <cellStyle name="Note 11 5 5" xfId="1143" xr:uid="{96F3CB15-99E4-495D-84E9-EDF2D7BF6FEF}"/>
    <cellStyle name="Note 11 6" xfId="1144" xr:uid="{EC58297F-B6C8-4FED-BBB5-F23D6A93A3E5}"/>
    <cellStyle name="Note 11 6 2" xfId="1145" xr:uid="{600F46F5-2F6E-41D5-91B2-3821A9D616FC}"/>
    <cellStyle name="Note 11 6 2 2" xfId="1146" xr:uid="{8E47F83F-81C4-4218-8BAB-96EF4391FE97}"/>
    <cellStyle name="Note 11 6 2 2 2" xfId="1147" xr:uid="{4B3070EF-F31E-4CD3-8441-B8A61C7C2969}"/>
    <cellStyle name="Note 11 6 2 2 2 2" xfId="1148" xr:uid="{42A538F8-DD2F-4806-95E7-9FA792044969}"/>
    <cellStyle name="Note 11 6 2 2 3" xfId="1149" xr:uid="{17DC3CA7-309B-4226-AA2B-B382A38D415B}"/>
    <cellStyle name="Note 11 6 2 3" xfId="1150" xr:uid="{C8E64000-9A6C-4B52-95F6-C40F795AD374}"/>
    <cellStyle name="Note 11 6 2 3 2" xfId="1151" xr:uid="{F5F9B260-64EB-4B05-9521-302FF267DB89}"/>
    <cellStyle name="Note 11 6 2 4" xfId="1152" xr:uid="{A0E5ADA4-86C9-4D99-9A9B-82BE7F130363}"/>
    <cellStyle name="Note 11 6 3" xfId="1153" xr:uid="{A37BC5CB-3F87-48C1-AC1A-7A335E1F3388}"/>
    <cellStyle name="Note 11 6 3 2" xfId="1154" xr:uid="{543EAE7D-57E5-4A02-8C5E-28A8575ADBE0}"/>
    <cellStyle name="Note 11 6 3 2 2" xfId="1155" xr:uid="{4C222159-C0E4-49AA-BFEB-1BC35189231F}"/>
    <cellStyle name="Note 11 6 3 3" xfId="1156" xr:uid="{8713FB3E-0182-4429-B600-CF76B026C53D}"/>
    <cellStyle name="Note 11 6 4" xfId="1157" xr:uid="{785DADC1-2309-4F1E-B0BB-8DCA926BA03D}"/>
    <cellStyle name="Note 11 6 4 2" xfId="1158" xr:uid="{9FEFF184-436A-49E4-A0A2-63C95271362E}"/>
    <cellStyle name="Note 11 6 5" xfId="1159" xr:uid="{E61E782E-9A70-41C4-B16A-0A37302697C0}"/>
    <cellStyle name="Note 12 2" xfId="1160" xr:uid="{4480AA2A-82BD-40DF-8CF3-10D5C2D2BC5F}"/>
    <cellStyle name="Note 12 2 2" xfId="1161" xr:uid="{5F2BF3D2-E0EA-4834-8975-85BB5D7128B3}"/>
    <cellStyle name="Note 12 2 2 2" xfId="1162" xr:uid="{E32F2D3F-89FC-45E9-A287-73F785439C10}"/>
    <cellStyle name="Note 12 2 2 2 2" xfId="1163" xr:uid="{BA58EDC9-F032-4322-8092-AA37B00842B5}"/>
    <cellStyle name="Note 12 2 2 2 2 2" xfId="1164" xr:uid="{622A5C2B-3F99-4F31-A718-FDF07AEAE031}"/>
    <cellStyle name="Note 12 2 2 2 3" xfId="1165" xr:uid="{4C6355B8-7770-4D64-85E8-6242BC9C8463}"/>
    <cellStyle name="Note 12 2 2 3" xfId="1166" xr:uid="{EB90BD0B-31DD-4DC1-9359-DC403BA96818}"/>
    <cellStyle name="Note 12 2 2 3 2" xfId="1167" xr:uid="{A08147E7-BCE2-46EC-BC7C-7568ECCE9B6A}"/>
    <cellStyle name="Note 12 2 2 4" xfId="1168" xr:uid="{46947E17-2197-466B-8ECA-15EA81D96439}"/>
    <cellStyle name="Note 12 2 3" xfId="1169" xr:uid="{8A44A60C-213B-4438-8117-9C9B07C08349}"/>
    <cellStyle name="Note 12 2 3 2" xfId="1170" xr:uid="{5B120989-806F-42BA-B034-A09DD79A6C96}"/>
    <cellStyle name="Note 12 2 3 2 2" xfId="1171" xr:uid="{18E3442A-A563-4013-8B68-7387D28A9429}"/>
    <cellStyle name="Note 12 2 3 3" xfId="1172" xr:uid="{564B8C22-4DA1-4887-AA04-83FC1BA08488}"/>
    <cellStyle name="Note 12 2 4" xfId="1173" xr:uid="{15A98D4F-D508-4C06-BE62-1189529D2B53}"/>
    <cellStyle name="Note 12 2 4 2" xfId="1174" xr:uid="{83B89203-8388-473E-8672-0401D6CB092D}"/>
    <cellStyle name="Note 12 2 5" xfId="1175" xr:uid="{ACFA3F9D-7760-4AA2-8A89-187EB4C25ABC}"/>
    <cellStyle name="Note 12 3" xfId="1176" xr:uid="{20A57E20-C014-4B8C-B43A-A6AB6EC89924}"/>
    <cellStyle name="Note 12 3 2" xfId="1177" xr:uid="{946C5BBD-9B24-49D9-8304-B6B22E206F54}"/>
    <cellStyle name="Note 12 3 2 2" xfId="1178" xr:uid="{08C05650-EA23-417D-B864-6CAF370DD6F8}"/>
    <cellStyle name="Note 12 3 2 2 2" xfId="1179" xr:uid="{04043D5C-23DD-4258-9697-FE046768ADF4}"/>
    <cellStyle name="Note 12 3 2 2 2 2" xfId="1180" xr:uid="{728CC5A4-9C9E-4072-8915-C45582735FE7}"/>
    <cellStyle name="Note 12 3 2 2 3" xfId="1181" xr:uid="{2F53659A-FFDB-49D8-987B-4D47353DF347}"/>
    <cellStyle name="Note 12 3 2 3" xfId="1182" xr:uid="{D62BF786-3E92-41A4-B7DC-24788F1C273B}"/>
    <cellStyle name="Note 12 3 2 3 2" xfId="1183" xr:uid="{4EB77F5F-DD7B-4679-83D2-3A3B337055F0}"/>
    <cellStyle name="Note 12 3 2 4" xfId="1184" xr:uid="{243E68AF-0EA1-4D2E-9E0E-A15FC6F91A99}"/>
    <cellStyle name="Note 12 3 3" xfId="1185" xr:uid="{BA3129BD-90C9-432E-92DD-F13FB2898C83}"/>
    <cellStyle name="Note 12 3 3 2" xfId="1186" xr:uid="{5E6B2318-9152-4031-96E9-6FB8B972A799}"/>
    <cellStyle name="Note 12 3 3 2 2" xfId="1187" xr:uid="{6B5B4852-2DC7-4311-9FE3-4B67C279BBCF}"/>
    <cellStyle name="Note 12 3 3 3" xfId="1188" xr:uid="{AA6DA0D4-2C4A-47AE-83DB-2CC9F0390FBF}"/>
    <cellStyle name="Note 12 3 4" xfId="1189" xr:uid="{381D1925-7A39-4B00-A3A3-71FA7D0155CB}"/>
    <cellStyle name="Note 12 3 4 2" xfId="1190" xr:uid="{F84307DF-079E-4BF0-AB2B-E5194854048D}"/>
    <cellStyle name="Note 12 3 5" xfId="1191" xr:uid="{DE39DD09-22C2-45E6-B01B-93C6CE0B5882}"/>
    <cellStyle name="Note 12 4" xfId="1192" xr:uid="{5424446C-EE02-49B2-A0ED-F506087C1333}"/>
    <cellStyle name="Note 12 4 2" xfId="1193" xr:uid="{4A346CD4-01E6-48F2-B9EC-87A791119C97}"/>
    <cellStyle name="Note 12 4 2 2" xfId="1194" xr:uid="{2F3758EA-795D-4A37-815E-CF73FD973DD0}"/>
    <cellStyle name="Note 12 4 2 2 2" xfId="1195" xr:uid="{0138D971-99F3-40B5-9D64-9A903E40AC14}"/>
    <cellStyle name="Note 12 4 2 2 2 2" xfId="1196" xr:uid="{1022FFD9-06BB-4B9E-BEC4-832D284F34E9}"/>
    <cellStyle name="Note 12 4 2 2 3" xfId="1197" xr:uid="{1D9D2F46-6A11-4C9A-AC0D-1F131B71DC72}"/>
    <cellStyle name="Note 12 4 2 3" xfId="1198" xr:uid="{B8F76E04-37E5-4A3C-BF78-CF5A11A4DD03}"/>
    <cellStyle name="Note 12 4 2 3 2" xfId="1199" xr:uid="{5F41EF41-3FF1-4769-BF2A-01EAD99BA934}"/>
    <cellStyle name="Note 12 4 2 4" xfId="1200" xr:uid="{8EF5415D-8E69-467A-A064-5326AB8C704A}"/>
    <cellStyle name="Note 12 4 3" xfId="1201" xr:uid="{D0545483-4F76-4932-A539-3B7D39EC1231}"/>
    <cellStyle name="Note 12 4 3 2" xfId="1202" xr:uid="{2FC0BB3F-7ABF-46B3-9DC3-AAF9E24C579A}"/>
    <cellStyle name="Note 12 4 3 2 2" xfId="1203" xr:uid="{73C11FC1-5CA3-41D6-B141-2A45065BF722}"/>
    <cellStyle name="Note 12 4 3 3" xfId="1204" xr:uid="{B862709D-F6C1-419E-A25E-09D656EB291F}"/>
    <cellStyle name="Note 12 4 4" xfId="1205" xr:uid="{02B94DE3-684A-4DF1-9988-00B44AA23A8F}"/>
    <cellStyle name="Note 12 4 4 2" xfId="1206" xr:uid="{0934D59C-2C9B-4025-B6D3-DEA9FC8B6DA0}"/>
    <cellStyle name="Note 12 4 5" xfId="1207" xr:uid="{D4B71B77-E6D7-4926-AC01-58A39650F34F}"/>
    <cellStyle name="Note 12 5" xfId="1208" xr:uid="{FEC5D39A-B382-4CFD-8DAC-4E7B1F75F438}"/>
    <cellStyle name="Note 12 5 2" xfId="1209" xr:uid="{D5386C40-B05A-409F-997B-E112D0528AD2}"/>
    <cellStyle name="Note 12 5 2 2" xfId="1210" xr:uid="{2874A953-916D-471B-9888-0ACB2C2C7C99}"/>
    <cellStyle name="Note 12 5 2 2 2" xfId="1211" xr:uid="{62645BD1-5184-46C6-AC9F-6A43C7E94F1B}"/>
    <cellStyle name="Note 12 5 2 2 2 2" xfId="1212" xr:uid="{5CEB64CF-C774-4A2A-BEF6-07992BB76651}"/>
    <cellStyle name="Note 12 5 2 2 3" xfId="1213" xr:uid="{C320BDB9-9E71-4854-9FC3-6D9DCB139BC6}"/>
    <cellStyle name="Note 12 5 2 3" xfId="1214" xr:uid="{920A49AA-78A8-46B2-B97C-3EB7707AB781}"/>
    <cellStyle name="Note 12 5 2 3 2" xfId="1215" xr:uid="{59C06514-AAAD-407B-B9BE-7118591FBF12}"/>
    <cellStyle name="Note 12 5 2 4" xfId="1216" xr:uid="{599F96D5-688E-4A3F-B544-B2B0125262EE}"/>
    <cellStyle name="Note 12 5 3" xfId="1217" xr:uid="{F9670197-68B9-4B4E-8D0E-2FF7FA16E8B3}"/>
    <cellStyle name="Note 12 5 3 2" xfId="1218" xr:uid="{AEFBA55F-2C4A-4945-A78B-0F22640F9A3C}"/>
    <cellStyle name="Note 12 5 3 2 2" xfId="1219" xr:uid="{AB81BEAC-4CF4-499E-81E7-C5350EA59740}"/>
    <cellStyle name="Note 12 5 3 3" xfId="1220" xr:uid="{8C9A698C-326F-413F-AE02-CE2EE8EB5309}"/>
    <cellStyle name="Note 12 5 4" xfId="1221" xr:uid="{21E760D8-9A50-4113-ADB3-209A89A5622D}"/>
    <cellStyle name="Note 12 5 4 2" xfId="1222" xr:uid="{4A24C856-7568-4733-8FD3-2D1E306A45B4}"/>
    <cellStyle name="Note 12 5 5" xfId="1223" xr:uid="{FC38B841-B1C9-475F-9B76-656084A2B2AE}"/>
    <cellStyle name="Note 13 2" xfId="1224" xr:uid="{A6DD0441-E591-4B1E-82FF-7DE094A0B951}"/>
    <cellStyle name="Note 13 2 2" xfId="1225" xr:uid="{68D6A750-F16C-4776-8C22-A2A795BA946E}"/>
    <cellStyle name="Note 13 2 2 2" xfId="1226" xr:uid="{5AB2276B-CEE8-4577-8E0D-3EB77C422560}"/>
    <cellStyle name="Note 13 2 2 2 2" xfId="1227" xr:uid="{15B52B8E-779A-43C0-8106-05E497EF82E8}"/>
    <cellStyle name="Note 13 2 2 2 2 2" xfId="1228" xr:uid="{A2769DB8-DB29-4E87-926B-13C4D6EC84E2}"/>
    <cellStyle name="Note 13 2 2 2 3" xfId="1229" xr:uid="{5F553DB9-CA9A-4E87-BB62-716E912D6604}"/>
    <cellStyle name="Note 13 2 2 3" xfId="1230" xr:uid="{2F91FBAD-BB96-4821-A6B3-208E967AEE0F}"/>
    <cellStyle name="Note 13 2 2 3 2" xfId="1231" xr:uid="{A1478B4E-DEB5-4E7E-84F0-E7CD8A17A7AA}"/>
    <cellStyle name="Note 13 2 2 4" xfId="1232" xr:uid="{2CB24027-EC1B-4E0B-B191-AA7D94754D0A}"/>
    <cellStyle name="Note 13 2 3" xfId="1233" xr:uid="{F3220052-C647-455B-87C5-E7288CA1B91F}"/>
    <cellStyle name="Note 13 2 3 2" xfId="1234" xr:uid="{88F06C55-2DEB-488C-858B-9404AB982517}"/>
    <cellStyle name="Note 13 2 3 2 2" xfId="1235" xr:uid="{F5C10D0E-3458-4B0C-9B05-D75F1CC8D1C9}"/>
    <cellStyle name="Note 13 2 3 3" xfId="1236" xr:uid="{D46DBD04-83D1-40E4-BAD5-F940FB2E233E}"/>
    <cellStyle name="Note 13 2 4" xfId="1237" xr:uid="{93E4A420-95F9-4ABA-B4E4-2A0E08444C65}"/>
    <cellStyle name="Note 13 2 4 2" xfId="1238" xr:uid="{3221A7E5-E21F-4157-A7DA-136B8CA6988F}"/>
    <cellStyle name="Note 13 2 5" xfId="1239" xr:uid="{849AE8C9-81DA-4130-88E6-96DE22334972}"/>
    <cellStyle name="Note 14 2" xfId="1240" xr:uid="{62C9DC01-C1CF-4CF9-A4C0-1C55F086E900}"/>
    <cellStyle name="Note 14 2 2" xfId="1241" xr:uid="{5DBC56EB-BE4B-4637-BE4B-C8B20B080A5E}"/>
    <cellStyle name="Note 14 2 2 2" xfId="1242" xr:uid="{91521A75-B9A1-40F0-9BB3-2A2EEACC3EA0}"/>
    <cellStyle name="Note 14 2 2 2 2" xfId="1243" xr:uid="{1A5A18F2-567A-4D64-BBA1-A1F3F41DEE81}"/>
    <cellStyle name="Note 14 2 2 2 2 2" xfId="1244" xr:uid="{C5623D3E-9895-40D9-8835-5B53E8CE2A63}"/>
    <cellStyle name="Note 14 2 2 2 3" xfId="1245" xr:uid="{069F89FE-50EF-4E24-B6E9-89F75F0B734A}"/>
    <cellStyle name="Note 14 2 2 3" xfId="1246" xr:uid="{E3FA7A3C-A173-4A84-B693-73C89394D2C3}"/>
    <cellStyle name="Note 14 2 2 3 2" xfId="1247" xr:uid="{8AD19059-2357-4B05-842D-371FA04E53B4}"/>
    <cellStyle name="Note 14 2 2 4" xfId="1248" xr:uid="{C36A8054-37F1-4288-BF04-80BC799A971D}"/>
    <cellStyle name="Note 14 2 3" xfId="1249" xr:uid="{1B5C75A9-5786-4D6A-8824-EE810C62F162}"/>
    <cellStyle name="Note 14 2 3 2" xfId="1250" xr:uid="{B221B87B-67DD-49AA-92D6-E4BD90EBE7F0}"/>
    <cellStyle name="Note 14 2 3 2 2" xfId="1251" xr:uid="{12DE2F17-881B-48EC-A723-B1FB7CE50D70}"/>
    <cellStyle name="Note 14 2 3 3" xfId="1252" xr:uid="{8572FC8B-7EB9-4C91-BE44-3FE0B28C801E}"/>
    <cellStyle name="Note 14 2 4" xfId="1253" xr:uid="{707112C2-FA73-4F52-9613-D5D140247751}"/>
    <cellStyle name="Note 14 2 4 2" xfId="1254" xr:uid="{0EE33A20-A575-4BE4-855D-A86775561310}"/>
    <cellStyle name="Note 14 2 5" xfId="1255" xr:uid="{6D8F6315-2FB6-41C1-8495-239EBF4A8044}"/>
    <cellStyle name="Note 15 2" xfId="1256" xr:uid="{77D7A8A5-9483-442A-AF4C-EE347023354A}"/>
    <cellStyle name="Note 15 2 2" xfId="1257" xr:uid="{FBC34F04-1702-466F-B1F3-530BED21CC56}"/>
    <cellStyle name="Note 15 2 2 2" xfId="1258" xr:uid="{D12D4F91-A042-492D-9AD6-7E7B7DBCB8B0}"/>
    <cellStyle name="Note 15 2 2 2 2" xfId="1259" xr:uid="{2D4F6FDA-E19D-4821-B0A5-E8B64B6BA969}"/>
    <cellStyle name="Note 15 2 2 2 2 2" xfId="1260" xr:uid="{673A538E-F39D-400A-97A8-135B9728AFD3}"/>
    <cellStyle name="Note 15 2 2 2 3" xfId="1261" xr:uid="{B4145D32-2AEA-45F2-9C19-527AFD4044C2}"/>
    <cellStyle name="Note 15 2 2 3" xfId="1262" xr:uid="{34241CDD-3DFD-49C0-B591-1BEA6AA0C7A7}"/>
    <cellStyle name="Note 15 2 2 3 2" xfId="1263" xr:uid="{BC61E7B1-03F3-4386-ADC2-FC47B93E7367}"/>
    <cellStyle name="Note 15 2 2 4" xfId="1264" xr:uid="{886FF0AB-25F7-486E-BF5A-2F15A3990C96}"/>
    <cellStyle name="Note 15 2 3" xfId="1265" xr:uid="{52B77D43-FACD-4F6C-A171-B6B8496B2782}"/>
    <cellStyle name="Note 15 2 3 2" xfId="1266" xr:uid="{4D195F13-CA08-4CDA-96B8-CEDE49071CE0}"/>
    <cellStyle name="Note 15 2 3 2 2" xfId="1267" xr:uid="{AD2AEC9E-10A8-4F7A-9DC1-6AD5CAF154C9}"/>
    <cellStyle name="Note 15 2 3 3" xfId="1268" xr:uid="{6EE94292-53AA-4901-9D96-0C8C240A176B}"/>
    <cellStyle name="Note 15 2 4" xfId="1269" xr:uid="{ACB28EE6-A1A5-44AD-98FD-BC7F28836A02}"/>
    <cellStyle name="Note 15 2 4 2" xfId="1270" xr:uid="{86A6F88B-76F8-4B86-BF48-0CD2EE06B710}"/>
    <cellStyle name="Note 15 2 5" xfId="1271" xr:uid="{1610DEF3-C891-4458-9C83-880D65C88102}"/>
    <cellStyle name="Note 2" xfId="1272" xr:uid="{77CFAF7C-751A-4C70-93D1-B530538C8557}"/>
    <cellStyle name="Note 2 10" xfId="1273" xr:uid="{95CD1822-F712-4484-9EF3-C443645BE1C0}"/>
    <cellStyle name="Note 2 11" xfId="1274" xr:uid="{DB05B3B6-32B3-44F5-82D0-CD5B9E659149}"/>
    <cellStyle name="Note 2 12" xfId="1275" xr:uid="{9AF0331E-BC4E-411F-A80C-8B86355EAC72}"/>
    <cellStyle name="Note 2 13" xfId="1276" xr:uid="{1E1D8FB7-F53F-45FD-824B-134605225D54}"/>
    <cellStyle name="Note 2 14" xfId="1277" xr:uid="{E43ABB6C-50C6-4D0C-B16C-E9CD8B5B706C}"/>
    <cellStyle name="Note 2 15" xfId="1278" xr:uid="{F3DD7460-0B50-4169-900C-CFC960D2B954}"/>
    <cellStyle name="Note 2 16" xfId="1279" xr:uid="{7428CBF6-20EC-4DEB-863B-18C546991108}"/>
    <cellStyle name="Note 2 17" xfId="1280" xr:uid="{BAE60F85-7BD3-4FC4-8CEF-6E2B1573C0D4}"/>
    <cellStyle name="Note 2 18" xfId="1281" xr:uid="{6D47D604-DC10-4DCF-BE30-CCD1FFFE8219}"/>
    <cellStyle name="Note 2 18 2" xfId="1282" xr:uid="{A7152985-386E-4B6F-A5B4-A49E6A97FA43}"/>
    <cellStyle name="Note 2 2" xfId="1283" xr:uid="{9569D115-BE5A-49CB-84B4-7357716DCEF0}"/>
    <cellStyle name="Note 2 2 2" xfId="1284" xr:uid="{BB04D558-E069-4902-BA5F-B6E283C806D2}"/>
    <cellStyle name="Note 2 2 2 2" xfId="1285" xr:uid="{10D88619-9F91-47DC-9722-579697909AAB}"/>
    <cellStyle name="Note 2 2 2 2 2" xfId="1286" xr:uid="{A02CB4C3-9E5E-4729-8B10-D18E32C6605C}"/>
    <cellStyle name="Note 2 2 2 2 2 2" xfId="1287" xr:uid="{D92A82FC-80AA-4222-A9D9-51CA818A5F9A}"/>
    <cellStyle name="Note 2 2 2 2 3" xfId="1288" xr:uid="{0B66F6C1-ABC3-4B48-A576-CA7252B84F79}"/>
    <cellStyle name="Note 2 2 2 3" xfId="1289" xr:uid="{3447E442-5D57-4B59-8619-ADA43B6C9FED}"/>
    <cellStyle name="Note 2 2 2 3 2" xfId="1290" xr:uid="{2D4AD94F-272A-4264-A41B-6C6192A2AC5A}"/>
    <cellStyle name="Note 2 2 2 4" xfId="1291" xr:uid="{409A34E1-8B25-4911-AAD6-BEADFC6327D0}"/>
    <cellStyle name="Note 2 2 3" xfId="1292" xr:uid="{F2298DD2-213F-453D-B61A-F57222E9DC00}"/>
    <cellStyle name="Note 2 2 3 2" xfId="1293" xr:uid="{B4A8F715-BE5C-4892-881F-074314FC66BF}"/>
    <cellStyle name="Note 2 2 3 2 2" xfId="1294" xr:uid="{6DAC99A1-D536-45AC-B855-2B2D637EF8C6}"/>
    <cellStyle name="Note 2 2 3 3" xfId="1295" xr:uid="{C021B094-7170-445D-8D7E-BD808AB71B0D}"/>
    <cellStyle name="Note 2 2 4" xfId="1296" xr:uid="{80924283-7ACD-445C-AEEA-2FF30A6B55B8}"/>
    <cellStyle name="Note 2 2 4 2" xfId="1297" xr:uid="{DD606973-C4AB-47FE-B364-93C8E4450217}"/>
    <cellStyle name="Note 2 2 5" xfId="1298" xr:uid="{059888C3-88BD-42D3-A96A-1F23615A7939}"/>
    <cellStyle name="Note 2 3" xfId="1299" xr:uid="{5699628F-2DB7-4F2C-9BC4-F082B2F2D6E5}"/>
    <cellStyle name="Note 2 3 2" xfId="1300" xr:uid="{4E5E0676-1DB0-4240-AB08-2B7396745F23}"/>
    <cellStyle name="Note 2 3 2 2" xfId="1301" xr:uid="{D5B18AC9-C397-473E-923B-CEC7690EA9C3}"/>
    <cellStyle name="Note 2 3 2 2 2" xfId="1302" xr:uid="{7FD40E13-5830-4517-A5D7-214834AF81CB}"/>
    <cellStyle name="Note 2 3 2 2 2 2" xfId="1303" xr:uid="{E98FB974-12E4-46A7-8309-EF52F0912ABF}"/>
    <cellStyle name="Note 2 3 2 2 3" xfId="1304" xr:uid="{4344286D-9662-4249-BA28-20365C48BF8C}"/>
    <cellStyle name="Note 2 3 2 3" xfId="1305" xr:uid="{6F0E74AE-EBF7-4059-A5EA-2BBB05EF536B}"/>
    <cellStyle name="Note 2 3 2 3 2" xfId="1306" xr:uid="{E86DC837-E18E-49E3-ADAE-843ACFEE7CD0}"/>
    <cellStyle name="Note 2 3 2 4" xfId="1307" xr:uid="{3DCD3EF3-E31B-4534-9733-DC8DF363B7B3}"/>
    <cellStyle name="Note 2 3 3" xfId="1308" xr:uid="{98D6B51D-9AEC-4C42-9750-36514C7E187E}"/>
    <cellStyle name="Note 2 3 3 2" xfId="1309" xr:uid="{481172E8-4916-44A6-9444-293F002CE77C}"/>
    <cellStyle name="Note 2 3 3 2 2" xfId="1310" xr:uid="{CCCBDFA1-079E-4C1A-9390-D9E82F099CA4}"/>
    <cellStyle name="Note 2 3 3 3" xfId="1311" xr:uid="{D0A1D51A-1F74-4077-98AD-3E958381B34C}"/>
    <cellStyle name="Note 2 3 4" xfId="1312" xr:uid="{D97F4643-D3C3-46C6-8F78-AE1FDB37553C}"/>
    <cellStyle name="Note 2 3 4 2" xfId="1313" xr:uid="{587FD78C-DE07-422E-8A26-65BA4A8C24C7}"/>
    <cellStyle name="Note 2 3 5" xfId="1314" xr:uid="{F7B349CA-E68C-45C1-BCAD-BDE39AEF3E5C}"/>
    <cellStyle name="Note 2 4" xfId="1315" xr:uid="{54586F24-E9FB-430F-80FF-33686B77B98F}"/>
    <cellStyle name="Note 2 4 2" xfId="1316" xr:uid="{A771441E-C4D7-4CC6-BE86-E4B1EB7F52CC}"/>
    <cellStyle name="Note 2 4 2 2" xfId="1317" xr:uid="{0A613DFA-3A85-4512-8EA6-98C4E36185A9}"/>
    <cellStyle name="Note 2 4 2 2 2" xfId="1318" xr:uid="{64442315-09BA-4A5C-8E32-60536BDE3240}"/>
    <cellStyle name="Note 2 4 2 2 2 2" xfId="1319" xr:uid="{B0842EDB-0097-4EEB-9E0E-3A0A59CAB1AD}"/>
    <cellStyle name="Note 2 4 2 2 3" xfId="1320" xr:uid="{71BA2379-57A7-42CE-B8B5-BFCB552D4CCC}"/>
    <cellStyle name="Note 2 4 2 3" xfId="1321" xr:uid="{D572E0F6-B691-4515-8066-83F0FEF594AE}"/>
    <cellStyle name="Note 2 4 2 3 2" xfId="1322" xr:uid="{5B2E5E7B-3D35-4F84-948D-380A0270880D}"/>
    <cellStyle name="Note 2 4 2 4" xfId="1323" xr:uid="{B50312BA-FB0D-45EB-8E09-68FCF4C1C640}"/>
    <cellStyle name="Note 2 4 3" xfId="1324" xr:uid="{FD35475A-F4B1-4319-92BE-6BE1E2820EAB}"/>
    <cellStyle name="Note 2 4 3 2" xfId="1325" xr:uid="{845F0AEB-4586-4C8F-9CD5-049AA44F7BEB}"/>
    <cellStyle name="Note 2 4 3 2 2" xfId="1326" xr:uid="{6D8B4CD5-AF16-41F6-82D2-0C85A45DEE81}"/>
    <cellStyle name="Note 2 4 3 3" xfId="1327" xr:uid="{DE01868E-A404-4E6A-A39B-30DE86F1939E}"/>
    <cellStyle name="Note 2 4 4" xfId="1328" xr:uid="{583F6043-3ECE-4A6F-9516-B493318CE3C7}"/>
    <cellStyle name="Note 2 4 4 2" xfId="1329" xr:uid="{2BFD1B05-18AD-41B3-855C-BA5EE0508A51}"/>
    <cellStyle name="Note 2 4 5" xfId="1330" xr:uid="{2D1B41BF-AB96-44F0-A834-67A9605046BC}"/>
    <cellStyle name="Note 2 5" xfId="1331" xr:uid="{B3027CE6-8176-4FC9-923E-3728A3591000}"/>
    <cellStyle name="Note 2 5 2" xfId="1332" xr:uid="{8599BD05-DB9C-4BD8-8032-059A11800FA5}"/>
    <cellStyle name="Note 2 5 2 2" xfId="1333" xr:uid="{C64E5ABB-87F6-40AB-B9FE-9B0D68826B7B}"/>
    <cellStyle name="Note 2 5 2 2 2" xfId="1334" xr:uid="{A608B3A1-0C70-47B6-9ECD-9404E08A1AAF}"/>
    <cellStyle name="Note 2 5 2 2 2 2" xfId="1335" xr:uid="{9A0E1B41-CA89-49A0-9D7C-9EA5EB1C6E61}"/>
    <cellStyle name="Note 2 5 2 2 3" xfId="1336" xr:uid="{19EB0CB0-F3DD-40AC-8186-0F185F82C64A}"/>
    <cellStyle name="Note 2 5 2 3" xfId="1337" xr:uid="{AF423757-41FC-4B44-9038-3772A9B5659F}"/>
    <cellStyle name="Note 2 5 2 3 2" xfId="1338" xr:uid="{AF769C8A-5DC3-4EBE-B11A-D34C06739F90}"/>
    <cellStyle name="Note 2 5 2 4" xfId="1339" xr:uid="{0BE6B809-9889-456B-8855-122855147613}"/>
    <cellStyle name="Note 2 5 3" xfId="1340" xr:uid="{0F27859B-9120-482E-B4BE-EEC05F547D97}"/>
    <cellStyle name="Note 2 5 3 2" xfId="1341" xr:uid="{78E05625-61BA-4D77-A1CB-A55F74988F37}"/>
    <cellStyle name="Note 2 5 3 2 2" xfId="1342" xr:uid="{AE004DE8-6999-4242-AD78-7FC9D55D330D}"/>
    <cellStyle name="Note 2 5 3 3" xfId="1343" xr:uid="{0FCE5601-B9C3-42A8-8037-283E61602E21}"/>
    <cellStyle name="Note 2 5 4" xfId="1344" xr:uid="{9EAD66BA-BAB3-4F96-9B2E-20383A7D80A6}"/>
    <cellStyle name="Note 2 5 4 2" xfId="1345" xr:uid="{D44B1B8D-2AFA-4ADF-8CB3-33AF5A6F90C1}"/>
    <cellStyle name="Note 2 5 5" xfId="1346" xr:uid="{8AB20B3A-B98D-415E-89EB-6B5EBA074117}"/>
    <cellStyle name="Note 2 6" xfId="1347" xr:uid="{B7C59AC2-2B4D-4F8E-B191-6987F9ED1214}"/>
    <cellStyle name="Note 2 6 2" xfId="1348" xr:uid="{80829855-40BE-43E3-858B-A2FB095B2637}"/>
    <cellStyle name="Note 2 6 2 2" xfId="1349" xr:uid="{9E6DE6BE-D0CE-43D5-BA49-D9EA7CCA885E}"/>
    <cellStyle name="Note 2 6 2 2 2" xfId="1350" xr:uid="{1F4BF03E-7098-433A-B48E-E83EFA9896C1}"/>
    <cellStyle name="Note 2 6 2 2 2 2" xfId="1351" xr:uid="{F2E22FE0-AE44-4E98-A416-CEEA2BDB5050}"/>
    <cellStyle name="Note 2 6 2 2 3" xfId="1352" xr:uid="{E02D2D4B-33ED-4541-A927-0C19624DDFF0}"/>
    <cellStyle name="Note 2 6 2 3" xfId="1353" xr:uid="{5FCB5984-2299-4519-83E0-4A66414E76C4}"/>
    <cellStyle name="Note 2 6 2 3 2" xfId="1354" xr:uid="{BB9C7A75-43CF-4DCB-BC61-728F6F21ED88}"/>
    <cellStyle name="Note 2 6 2 4" xfId="1355" xr:uid="{C911B12E-6B51-46E7-AA71-DBED4C519536}"/>
    <cellStyle name="Note 2 6 3" xfId="1356" xr:uid="{3367C312-42DC-4598-9D42-8D8F099F070E}"/>
    <cellStyle name="Note 2 6 3 2" xfId="1357" xr:uid="{768E3EF3-E682-4F84-96BB-DD88634BF416}"/>
    <cellStyle name="Note 2 6 3 2 2" xfId="1358" xr:uid="{4F0BDF65-93AC-488A-8364-3B18C5585DF7}"/>
    <cellStyle name="Note 2 6 3 3" xfId="1359" xr:uid="{35E8204B-3192-48CF-BC94-3BE1E5101A84}"/>
    <cellStyle name="Note 2 6 4" xfId="1360" xr:uid="{E347E9A1-3C9F-4F5C-9E6A-9522ADF3EA52}"/>
    <cellStyle name="Note 2 6 4 2" xfId="1361" xr:uid="{2FF2A60A-DFFC-4B84-8472-C742CD1E3CAD}"/>
    <cellStyle name="Note 2 6 5" xfId="1362" xr:uid="{8FECB293-D082-43F1-941B-D256801C8A4F}"/>
    <cellStyle name="Note 2 7" xfId="1363" xr:uid="{0B540A9B-22CB-49E0-8820-5F0E0C94F751}"/>
    <cellStyle name="Note 2 7 2" xfId="1364" xr:uid="{A8B4420F-C752-4218-9ECF-F69ED56DC948}"/>
    <cellStyle name="Note 2 7 2 2" xfId="1365" xr:uid="{E4CF8942-C2AF-47B4-AF32-82D01936316F}"/>
    <cellStyle name="Note 2 7 2 2 2" xfId="1366" xr:uid="{35CCF0CD-26FA-443F-9C3D-E97C3FA636E0}"/>
    <cellStyle name="Note 2 7 2 2 2 2" xfId="1367" xr:uid="{A7EF6426-2C2D-4DAA-804F-271E07298E59}"/>
    <cellStyle name="Note 2 7 2 2 3" xfId="1368" xr:uid="{F50B1C51-3CB9-4FF9-B6F4-61FDFF585B36}"/>
    <cellStyle name="Note 2 7 2 3" xfId="1369" xr:uid="{DF03E4E1-B718-4972-99DA-01E83106F8C9}"/>
    <cellStyle name="Note 2 7 2 3 2" xfId="1370" xr:uid="{BC438503-248A-41E8-A228-BC238024C01D}"/>
    <cellStyle name="Note 2 7 2 4" xfId="1371" xr:uid="{F9A32C61-E76E-4D48-9923-5DA9826084B2}"/>
    <cellStyle name="Note 2 7 3" xfId="1372" xr:uid="{EC0B2876-6153-4662-9992-3D81E56317AD}"/>
    <cellStyle name="Note 2 7 3 2" xfId="1373" xr:uid="{3C957539-1976-4E58-85C7-580DE3DA912B}"/>
    <cellStyle name="Note 2 7 3 2 2" xfId="1374" xr:uid="{FC4B8817-5892-42BF-A32C-011C9C5A1F03}"/>
    <cellStyle name="Note 2 7 3 3" xfId="1375" xr:uid="{D6EB6A84-BDA0-4BFF-BA8C-C541D81A64AF}"/>
    <cellStyle name="Note 2 7 4" xfId="1376" xr:uid="{C7058BEC-F5C4-4899-B00A-76B4B20347D6}"/>
    <cellStyle name="Note 2 7 4 2" xfId="1377" xr:uid="{AA661B67-47FE-4212-B2B4-67CE8800142E}"/>
    <cellStyle name="Note 2 7 5" xfId="1378" xr:uid="{0743A119-E708-4D4F-AD83-4100DDE3DB51}"/>
    <cellStyle name="Note 2 8" xfId="1379" xr:uid="{CAA2AB78-E5A0-4DC5-B950-8C3EDB46D5F1}"/>
    <cellStyle name="Note 2 8 2" xfId="1380" xr:uid="{B67C2BD1-2EC7-45D9-8067-3F2CBCA6C67C}"/>
    <cellStyle name="Note 2 8 2 2" xfId="1381" xr:uid="{2A2C0C24-2470-4CD6-885A-C266ECC6437A}"/>
    <cellStyle name="Note 2 8 2 2 2" xfId="1382" xr:uid="{9FD53B5B-A850-45A0-9A05-90A79E13FD1C}"/>
    <cellStyle name="Note 2 8 2 2 2 2" xfId="1383" xr:uid="{E3CD37D2-460D-4C90-A016-30DF6AC9BDA2}"/>
    <cellStyle name="Note 2 8 2 2 3" xfId="1384" xr:uid="{04FFB983-A81F-4791-B56E-A177461CC9A6}"/>
    <cellStyle name="Note 2 8 2 3" xfId="1385" xr:uid="{EC26129A-4A85-4931-8331-4D06C57099E1}"/>
    <cellStyle name="Note 2 8 2 3 2" xfId="1386" xr:uid="{EBB7F05D-2E11-48BB-A339-8CAE2F6BA4B3}"/>
    <cellStyle name="Note 2 8 2 4" xfId="1387" xr:uid="{711B1009-201D-4B4E-A4ED-800AB660788E}"/>
    <cellStyle name="Note 2 8 3" xfId="1388" xr:uid="{D78522AD-F96D-48DD-A5B6-468CD9E2C352}"/>
    <cellStyle name="Note 2 8 3 2" xfId="1389" xr:uid="{E1DC5B91-4829-4E5A-91E9-E355B5EF12F1}"/>
    <cellStyle name="Note 2 8 3 2 2" xfId="1390" xr:uid="{A0C8D541-94D2-4176-912D-AFC47F375267}"/>
    <cellStyle name="Note 2 8 3 3" xfId="1391" xr:uid="{125EB164-7380-470E-9554-3CD14E51C622}"/>
    <cellStyle name="Note 2 8 4" xfId="1392" xr:uid="{18B61763-ED8F-4D36-8DA2-30D20F964870}"/>
    <cellStyle name="Note 2 8 4 2" xfId="1393" xr:uid="{87451AF3-94F9-4F00-B48A-4D1CE405BB20}"/>
    <cellStyle name="Note 2 8 5" xfId="1394" xr:uid="{C6626DD8-2DF2-4FDC-B3CF-C237169E9526}"/>
    <cellStyle name="Note 2 9" xfId="1395" xr:uid="{9F9F6D38-4008-413A-B962-A646D3F96A63}"/>
    <cellStyle name="Note 3" xfId="1396" xr:uid="{6E1EB80E-D485-4A3F-9AF7-F50ED42C3B39}"/>
    <cellStyle name="Note 3 10" xfId="1397" xr:uid="{58DCFE09-82B3-4B73-859A-D8C5FAE3AE6B}"/>
    <cellStyle name="Note 3 2" xfId="1398" xr:uid="{A501CD3A-CB1A-449B-BCBE-B8E8985BEB68}"/>
    <cellStyle name="Note 3 2 2" xfId="1399" xr:uid="{761B504F-AEE8-477D-A882-4F8EF8269311}"/>
    <cellStyle name="Note 3 2 2 2" xfId="1400" xr:uid="{CE9169E4-E4AD-49A5-B8D3-75955E5B1AD7}"/>
    <cellStyle name="Note 3 2 2 2 2" xfId="1401" xr:uid="{E16388AF-BC8B-4A03-B9C1-9F5166414B3E}"/>
    <cellStyle name="Note 3 2 2 2 2 2" xfId="1402" xr:uid="{317A0A96-AE66-4A48-96C6-610D445C74E4}"/>
    <cellStyle name="Note 3 2 2 2 3" xfId="1403" xr:uid="{F16F19A7-972D-46A2-93BC-7B215F7BC5A7}"/>
    <cellStyle name="Note 3 2 2 3" xfId="1404" xr:uid="{BF8D914E-7676-469B-8786-C4B9055E2789}"/>
    <cellStyle name="Note 3 2 2 3 2" xfId="1405" xr:uid="{2E9B7FBB-1603-4ABA-8510-152C188BB571}"/>
    <cellStyle name="Note 3 2 2 4" xfId="1406" xr:uid="{D330C944-8760-456F-97CE-BB39BD28502C}"/>
    <cellStyle name="Note 3 2 3" xfId="1407" xr:uid="{C61BD690-C750-4F31-9F87-100FA0B4234B}"/>
    <cellStyle name="Note 3 2 3 2" xfId="1408" xr:uid="{DF83B85C-3FE1-428B-ABE7-255C1F8D0251}"/>
    <cellStyle name="Note 3 2 3 2 2" xfId="1409" xr:uid="{714E6C89-6D7A-4A69-A246-E84E2E30043D}"/>
    <cellStyle name="Note 3 2 3 3" xfId="1410" xr:uid="{BCBB0BA2-990D-4347-932B-927CD36CBBAC}"/>
    <cellStyle name="Note 3 2 4" xfId="1411" xr:uid="{BDC0D442-13B6-48AE-BEFB-1D90DA0A4CF2}"/>
    <cellStyle name="Note 3 2 4 2" xfId="1412" xr:uid="{511F0A58-FD02-4929-9CE4-F3A4D5842E39}"/>
    <cellStyle name="Note 3 2 5" xfId="1413" xr:uid="{F7E45685-44E9-4182-9262-83691DF4C86E}"/>
    <cellStyle name="Note 3 3" xfId="1414" xr:uid="{05CF5DCF-48D5-4396-9BD5-FBBF7823854F}"/>
    <cellStyle name="Note 3 3 2" xfId="1415" xr:uid="{0FBA8F81-48D5-4250-B1A0-BF182A3E25EF}"/>
    <cellStyle name="Note 3 3 2 2" xfId="1416" xr:uid="{C0C55CCC-BDD3-4D8D-954A-51B2E519D62F}"/>
    <cellStyle name="Note 3 3 2 2 2" xfId="1417" xr:uid="{00D4D367-F6A5-4D7D-AB9F-6AB0A0E9604D}"/>
    <cellStyle name="Note 3 3 2 2 2 2" xfId="1418" xr:uid="{AD116061-2E29-4EA0-9BE1-D6937A556F1B}"/>
    <cellStyle name="Note 3 3 2 2 3" xfId="1419" xr:uid="{E370FD71-A0A3-4A18-8B8A-C486A3BBA8C4}"/>
    <cellStyle name="Note 3 3 2 3" xfId="1420" xr:uid="{9922E6AC-DE3C-4930-A71D-2B4DE5C67D7C}"/>
    <cellStyle name="Note 3 3 2 3 2" xfId="1421" xr:uid="{19A0AFEF-4044-4518-8EBF-F25B39CC514C}"/>
    <cellStyle name="Note 3 3 2 4" xfId="1422" xr:uid="{CB55FAB0-0EB1-40F6-928B-9528B027F622}"/>
    <cellStyle name="Note 3 3 3" xfId="1423" xr:uid="{E57AD8AC-FC48-4F29-B18B-59A3ED55B6A5}"/>
    <cellStyle name="Note 3 3 3 2" xfId="1424" xr:uid="{F10CFC24-2F83-43CF-867C-355EF828FD3B}"/>
    <cellStyle name="Note 3 3 3 2 2" xfId="1425" xr:uid="{52CAA147-C767-4822-BEC4-8F52D58F67B4}"/>
    <cellStyle name="Note 3 3 3 3" xfId="1426" xr:uid="{7C70D213-41F7-46E5-8B80-A82F37DA98C8}"/>
    <cellStyle name="Note 3 3 4" xfId="1427" xr:uid="{9A74926A-B964-4724-B130-5E5CF0DD2333}"/>
    <cellStyle name="Note 3 3 4 2" xfId="1428" xr:uid="{66BD70CC-8198-4CBF-849B-727C3C77ECA2}"/>
    <cellStyle name="Note 3 3 5" xfId="1429" xr:uid="{B36263BA-DB05-44E1-8411-C735D5A39AD7}"/>
    <cellStyle name="Note 3 4" xfId="1430" xr:uid="{4D01E7BB-64FF-45D7-9A15-D30EAF31A859}"/>
    <cellStyle name="Note 3 4 2" xfId="1431" xr:uid="{821D9837-1BBF-443D-B12C-1490CA3B4936}"/>
    <cellStyle name="Note 3 4 2 2" xfId="1432" xr:uid="{50349579-C434-41DA-BA1C-C0207D70CB4C}"/>
    <cellStyle name="Note 3 4 2 2 2" xfId="1433" xr:uid="{A515CCF4-82FF-402A-AD20-0191F258A0FF}"/>
    <cellStyle name="Note 3 4 2 2 2 2" xfId="1434" xr:uid="{1919794C-48FB-4C70-B4B0-76B97C9BDA21}"/>
    <cellStyle name="Note 3 4 2 2 3" xfId="1435" xr:uid="{9C2EC075-1BF2-4917-9253-77AB6667464A}"/>
    <cellStyle name="Note 3 4 2 3" xfId="1436" xr:uid="{9A7BC1A7-2983-4115-BE3F-585BF3A2C26D}"/>
    <cellStyle name="Note 3 4 2 3 2" xfId="1437" xr:uid="{8C33D599-805E-4473-AD63-CBA4620F43D8}"/>
    <cellStyle name="Note 3 4 2 4" xfId="1438" xr:uid="{7BF9A75E-0A24-4EF0-9E4C-8972C30C500C}"/>
    <cellStyle name="Note 3 4 3" xfId="1439" xr:uid="{D4059CF0-5BD0-4153-969A-EA7112DBA5A3}"/>
    <cellStyle name="Note 3 4 3 2" xfId="1440" xr:uid="{9C7F135A-9965-4BB9-8248-E5F678ACB135}"/>
    <cellStyle name="Note 3 4 3 2 2" xfId="1441" xr:uid="{DD6D6C7A-6C02-4681-AA88-B5C74F9749CF}"/>
    <cellStyle name="Note 3 4 3 3" xfId="1442" xr:uid="{C4B4C398-434E-4747-A5B0-58CDB5690AAF}"/>
    <cellStyle name="Note 3 4 4" xfId="1443" xr:uid="{945A58FB-896E-480A-A2D0-7BCB342EA080}"/>
    <cellStyle name="Note 3 4 4 2" xfId="1444" xr:uid="{C2130697-5C46-46B2-BF19-27B006AEF543}"/>
    <cellStyle name="Note 3 4 5" xfId="1445" xr:uid="{467484C2-32C0-46C9-ACA5-A61380580365}"/>
    <cellStyle name="Note 3 5" xfId="1446" xr:uid="{0A0A3D37-AB5A-4C27-B3DC-DB702EA62FB6}"/>
    <cellStyle name="Note 3 5 2" xfId="1447" xr:uid="{CBDAC591-5377-4919-8FF2-866E06B195A6}"/>
    <cellStyle name="Note 3 5 2 2" xfId="1448" xr:uid="{9B0B9D51-57C0-4A01-B6C9-2C912F3037D1}"/>
    <cellStyle name="Note 3 5 2 2 2" xfId="1449" xr:uid="{E5904DBF-51FF-426D-814F-61EFDA34F57A}"/>
    <cellStyle name="Note 3 5 2 2 2 2" xfId="1450" xr:uid="{3D8A85D8-6D52-414A-941B-AF4AAECD0C17}"/>
    <cellStyle name="Note 3 5 2 2 3" xfId="1451" xr:uid="{7DCF3E50-BD07-4FD5-9952-471E23217342}"/>
    <cellStyle name="Note 3 5 2 3" xfId="1452" xr:uid="{C8699DD0-3FC9-429F-B649-8E493FC44B69}"/>
    <cellStyle name="Note 3 5 2 3 2" xfId="1453" xr:uid="{3AA03A19-1178-4C24-A6D2-F781AB29E6AB}"/>
    <cellStyle name="Note 3 5 2 4" xfId="1454" xr:uid="{22A29FA1-32F8-40C5-9627-5FA5606EBB8A}"/>
    <cellStyle name="Note 3 5 3" xfId="1455" xr:uid="{48D21D0C-5D25-43F6-A65B-55B629867565}"/>
    <cellStyle name="Note 3 5 3 2" xfId="1456" xr:uid="{E603FA5F-C629-482F-83EC-C2D1D66F4985}"/>
    <cellStyle name="Note 3 5 3 2 2" xfId="1457" xr:uid="{A16F69BD-984B-4C20-BC97-5EAC4713F52D}"/>
    <cellStyle name="Note 3 5 3 3" xfId="1458" xr:uid="{B29BA924-6161-4015-B93B-4D916F3884C3}"/>
    <cellStyle name="Note 3 5 4" xfId="1459" xr:uid="{F37ECE83-C76D-43E6-8F24-EBC295FF3696}"/>
    <cellStyle name="Note 3 5 4 2" xfId="1460" xr:uid="{BB6CEC84-5652-4CA3-9A71-661ADC9F5808}"/>
    <cellStyle name="Note 3 5 5" xfId="1461" xr:uid="{B3FA1835-B69C-4FC8-A412-CF34694892EE}"/>
    <cellStyle name="Note 3 6" xfId="1462" xr:uid="{BBC3695F-7754-4D3B-A362-6F0FB631D763}"/>
    <cellStyle name="Note 3 6 2" xfId="1463" xr:uid="{80780BC3-5E7E-4143-8337-2169285E447A}"/>
    <cellStyle name="Note 3 6 2 2" xfId="1464" xr:uid="{0EB78858-8B73-436C-A013-7D5185AD5B81}"/>
    <cellStyle name="Note 3 6 2 2 2" xfId="1465" xr:uid="{5DB2CE84-3115-43C1-9A31-674F30568CE3}"/>
    <cellStyle name="Note 3 6 2 2 2 2" xfId="1466" xr:uid="{BE54AC46-C541-4664-958D-6F304BF55D21}"/>
    <cellStyle name="Note 3 6 2 2 3" xfId="1467" xr:uid="{CCEC2ADE-1BD6-4FD6-894E-D25E9D838C39}"/>
    <cellStyle name="Note 3 6 2 3" xfId="1468" xr:uid="{79E7E7F3-CB9D-4FCF-BBF2-36587D75D2B5}"/>
    <cellStyle name="Note 3 6 2 3 2" xfId="1469" xr:uid="{7C4A8D12-E22B-4F39-AE62-7BC52D76BAAB}"/>
    <cellStyle name="Note 3 6 2 4" xfId="1470" xr:uid="{AD502C60-809A-4E0D-8D1B-67334E9D6DE7}"/>
    <cellStyle name="Note 3 6 3" xfId="1471" xr:uid="{97744428-12B9-4111-B93F-001960EFAFA4}"/>
    <cellStyle name="Note 3 6 3 2" xfId="1472" xr:uid="{590F434E-BC7D-4E71-9875-8678F570CE41}"/>
    <cellStyle name="Note 3 6 3 2 2" xfId="1473" xr:uid="{484FA6D9-269D-4E43-AC70-19B2FD532DD8}"/>
    <cellStyle name="Note 3 6 3 3" xfId="1474" xr:uid="{997BBF57-6079-41E2-95A9-BFC59B7BA96C}"/>
    <cellStyle name="Note 3 6 4" xfId="1475" xr:uid="{E3747980-25CF-4551-AB75-D810CE840888}"/>
    <cellStyle name="Note 3 6 4 2" xfId="1476" xr:uid="{5125F437-DB53-4953-95E2-FF72DE3F44C3}"/>
    <cellStyle name="Note 3 6 5" xfId="1477" xr:uid="{DA25C4A6-FBEE-4881-91DD-A88DDCD39D8F}"/>
    <cellStyle name="Note 3 7" xfId="1478" xr:uid="{41B8252B-10BB-4618-81F4-833A6637070F}"/>
    <cellStyle name="Note 3 7 2" xfId="1479" xr:uid="{B2BA9EE0-C669-4807-9991-BBDDEC7CEFEC}"/>
    <cellStyle name="Note 3 7 2 2" xfId="1480" xr:uid="{4FA2ED23-8C4A-4B96-A5D2-050D4331A895}"/>
    <cellStyle name="Note 3 7 2 2 2" xfId="1481" xr:uid="{AE374A30-0716-4D7B-9B51-92EEB6FDC2A5}"/>
    <cellStyle name="Note 3 7 2 2 2 2" xfId="1482" xr:uid="{BF186660-F4EE-4A73-9DFA-673EBBD8906F}"/>
    <cellStyle name="Note 3 7 2 2 3" xfId="1483" xr:uid="{DF751E6F-2E9B-4AFA-AF57-7CC31A9A7662}"/>
    <cellStyle name="Note 3 7 2 3" xfId="1484" xr:uid="{1681B89F-5FA7-45AC-8F3B-C9E1E2AE17DA}"/>
    <cellStyle name="Note 3 7 2 3 2" xfId="1485" xr:uid="{0872C4E2-B26F-4868-B04A-DF9B16BBC355}"/>
    <cellStyle name="Note 3 7 2 4" xfId="1486" xr:uid="{DE5A654E-1BEA-46D1-8638-BFCEE9A0D06B}"/>
    <cellStyle name="Note 3 7 3" xfId="1487" xr:uid="{23B94D63-F965-4AE9-B309-FC01C18F378B}"/>
    <cellStyle name="Note 3 7 3 2" xfId="1488" xr:uid="{70522934-1BC5-47D2-8177-149A269EBC2C}"/>
    <cellStyle name="Note 3 7 3 2 2" xfId="1489" xr:uid="{8D10BB53-4B54-43AC-8C07-EBB40D27B513}"/>
    <cellStyle name="Note 3 7 3 3" xfId="1490" xr:uid="{25F657C3-A4AC-4C8B-A0A0-A32DF1CF98A3}"/>
    <cellStyle name="Note 3 7 4" xfId="1491" xr:uid="{4F7B885E-E2CB-411C-8456-32D3D909188E}"/>
    <cellStyle name="Note 3 7 4 2" xfId="1492" xr:uid="{373EE802-85DC-469A-830E-62E8992A1E45}"/>
    <cellStyle name="Note 3 7 5" xfId="1493" xr:uid="{DFF83688-E5C1-4D94-BCFB-594A5C557C05}"/>
    <cellStyle name="Note 3 8" xfId="1494" xr:uid="{4F58FFD8-533D-4946-9F1D-F5DB65DC194B}"/>
    <cellStyle name="Note 3 8 2" xfId="1495" xr:uid="{B85647D6-ED6A-48D9-844A-240E8AB2722B}"/>
    <cellStyle name="Note 3 8 2 2" xfId="1496" xr:uid="{D4775921-45A6-4342-943B-46C8FF440CF5}"/>
    <cellStyle name="Note 3 8 2 2 2" xfId="1497" xr:uid="{9E282734-F919-4C89-B0BB-4E74AD18437B}"/>
    <cellStyle name="Note 3 8 2 2 2 2" xfId="1498" xr:uid="{7393D357-54F9-488F-878C-C44C9110A7FD}"/>
    <cellStyle name="Note 3 8 2 2 3" xfId="1499" xr:uid="{156F0A89-15EF-4020-8AD5-CC0D82A84AE9}"/>
    <cellStyle name="Note 3 8 2 3" xfId="1500" xr:uid="{D2E403BD-FC68-4315-A644-CDAE2F44AA40}"/>
    <cellStyle name="Note 3 8 2 3 2" xfId="1501" xr:uid="{EAC77D4C-8ABF-4FA2-BE2F-4EFD922EC17C}"/>
    <cellStyle name="Note 3 8 2 4" xfId="1502" xr:uid="{3B31607E-77C8-41A4-9D0E-6166B3896973}"/>
    <cellStyle name="Note 3 8 3" xfId="1503" xr:uid="{655B7EAB-6DF1-4506-8D28-EB3DF29BDF1B}"/>
    <cellStyle name="Note 3 8 3 2" xfId="1504" xr:uid="{FF5D2F07-027E-4CBC-965D-399C1581F7F5}"/>
    <cellStyle name="Note 3 8 3 2 2" xfId="1505" xr:uid="{D38368A0-9F63-4B27-9F67-1A0ADC30BE9B}"/>
    <cellStyle name="Note 3 8 3 3" xfId="1506" xr:uid="{C9FA6630-81C6-49E2-BCCC-C22D46CDE910}"/>
    <cellStyle name="Note 3 8 4" xfId="1507" xr:uid="{EADEDFAE-D0D9-4CE9-B88B-21CBD101FEBE}"/>
    <cellStyle name="Note 3 8 4 2" xfId="1508" xr:uid="{4EED784C-5DD0-45E1-8BBC-A435A9A28707}"/>
    <cellStyle name="Note 3 8 5" xfId="1509" xr:uid="{A778CA37-856D-4961-852F-EA2A448AAB4F}"/>
    <cellStyle name="Note 3 9" xfId="1510" xr:uid="{D2FE24B5-154F-4222-A0DC-6E0794166EB8}"/>
    <cellStyle name="Note 4" xfId="1511" xr:uid="{136E58C9-D760-428D-88A5-6ACFD52E69C7}"/>
    <cellStyle name="Note 4 10" xfId="1512" xr:uid="{F02BA990-2A85-4FDE-BB24-8AF4C2B0A996}"/>
    <cellStyle name="Note 4 2" xfId="1513" xr:uid="{5F89BD74-5A55-4A8D-B002-ED67C4EFBA05}"/>
    <cellStyle name="Note 4 2 2" xfId="1514" xr:uid="{48074A82-61C3-4527-BBAB-848F5E511702}"/>
    <cellStyle name="Note 4 2 2 2" xfId="1515" xr:uid="{77718A83-4CB6-4F04-AD56-547F4A73923C}"/>
    <cellStyle name="Note 4 2 2 2 2" xfId="1516" xr:uid="{3A64BA29-E7B5-4AD6-8206-E8EC2A581CF8}"/>
    <cellStyle name="Note 4 2 2 2 2 2" xfId="1517" xr:uid="{0562BC26-274A-41A5-A2F0-DD936600218B}"/>
    <cellStyle name="Note 4 2 2 2 3" xfId="1518" xr:uid="{74C392F8-0C44-426B-8F5C-098CD22AFA64}"/>
    <cellStyle name="Note 4 2 2 3" xfId="1519" xr:uid="{70B9C6BE-492B-44BE-8794-CDDEA4C419AC}"/>
    <cellStyle name="Note 4 2 2 3 2" xfId="1520" xr:uid="{74C280D1-0E49-43FE-8786-9527A2C4A84A}"/>
    <cellStyle name="Note 4 2 2 4" xfId="1521" xr:uid="{B4E418F4-7AF7-49CC-A23B-4AABEDF191F1}"/>
    <cellStyle name="Note 4 2 3" xfId="1522" xr:uid="{DA7DE6C0-E9A5-4586-837B-D8E8055826A2}"/>
    <cellStyle name="Note 4 2 3 2" xfId="1523" xr:uid="{03D42CAF-0D4D-45A3-9FE6-9246F46835A2}"/>
    <cellStyle name="Note 4 2 3 2 2" xfId="1524" xr:uid="{98C4FB63-DD70-47B8-A0A8-F05B7C44D3A1}"/>
    <cellStyle name="Note 4 2 3 3" xfId="1525" xr:uid="{5BE16EA1-E498-4DB0-ACCA-D7EA0EFBAD52}"/>
    <cellStyle name="Note 4 2 4" xfId="1526" xr:uid="{7985A3DD-768B-4153-97EA-9F356373AB7E}"/>
    <cellStyle name="Note 4 2 4 2" xfId="1527" xr:uid="{7D3AD3FA-C464-476E-8494-9B1881DBE606}"/>
    <cellStyle name="Note 4 2 5" xfId="1528" xr:uid="{3841D62F-B4D4-4CEA-A655-2DA07CC69E5E}"/>
    <cellStyle name="Note 4 3" xfId="1529" xr:uid="{9DE613EA-1E2B-4BF1-8A73-9F21DB2A7532}"/>
    <cellStyle name="Note 4 3 2" xfId="1530" xr:uid="{149E7786-DA59-496C-8C43-D37E6614225E}"/>
    <cellStyle name="Note 4 3 2 2" xfId="1531" xr:uid="{3E86D0FC-ADE6-41D3-8245-8658880D3EF6}"/>
    <cellStyle name="Note 4 3 2 2 2" xfId="1532" xr:uid="{736819F0-0E77-41FA-89D9-31AFF31B55A2}"/>
    <cellStyle name="Note 4 3 2 2 2 2" xfId="1533" xr:uid="{58F5FB95-DBEF-4D71-B66D-891DCE84A801}"/>
    <cellStyle name="Note 4 3 2 2 3" xfId="1534" xr:uid="{E8ADF1B9-B895-4066-9783-AC2C6B85083C}"/>
    <cellStyle name="Note 4 3 2 3" xfId="1535" xr:uid="{DE5602A5-0E14-43AD-AE5A-C747F4E63F58}"/>
    <cellStyle name="Note 4 3 2 3 2" xfId="1536" xr:uid="{034DE437-6C0B-4501-920B-F76AC6C6F14C}"/>
    <cellStyle name="Note 4 3 2 4" xfId="1537" xr:uid="{5293286D-719E-4903-9348-C7AD5A59B471}"/>
    <cellStyle name="Note 4 3 3" xfId="1538" xr:uid="{3D766D05-747A-45ED-AD50-2D30C5D886A4}"/>
    <cellStyle name="Note 4 3 3 2" xfId="1539" xr:uid="{85BB6B89-5819-47D0-85D1-6ED113EE5370}"/>
    <cellStyle name="Note 4 3 3 2 2" xfId="1540" xr:uid="{7A08938F-F470-4044-A831-9DD76C9B6772}"/>
    <cellStyle name="Note 4 3 3 3" xfId="1541" xr:uid="{2618CB58-ED43-46EF-841B-F02C11CD9D64}"/>
    <cellStyle name="Note 4 3 4" xfId="1542" xr:uid="{D2F587CA-0552-41A0-A1E2-AC2817981715}"/>
    <cellStyle name="Note 4 3 4 2" xfId="1543" xr:uid="{3BADBC13-CBB3-4FFF-9599-1FB5A5659464}"/>
    <cellStyle name="Note 4 3 5" xfId="1544" xr:uid="{E344D3CC-4A74-4CF4-9C4A-D494AFEE3527}"/>
    <cellStyle name="Note 4 4" xfId="1545" xr:uid="{72E36430-C850-4458-9EA6-F1F2D9A77675}"/>
    <cellStyle name="Note 4 4 2" xfId="1546" xr:uid="{41906DE9-DC11-409D-B797-C23A99A1DB66}"/>
    <cellStyle name="Note 4 4 2 2" xfId="1547" xr:uid="{73BF8197-CA59-4670-8D97-D7A1762FC42B}"/>
    <cellStyle name="Note 4 4 2 2 2" xfId="1548" xr:uid="{DEEF854A-95FF-4635-8E88-9A8CB51D8BEB}"/>
    <cellStyle name="Note 4 4 2 2 2 2" xfId="1549" xr:uid="{9EC5CADF-4E0A-4D8F-A86C-2F7CCC723602}"/>
    <cellStyle name="Note 4 4 2 2 3" xfId="1550" xr:uid="{2382BEEF-1961-4085-8C8B-DD7BE1C8031C}"/>
    <cellStyle name="Note 4 4 2 3" xfId="1551" xr:uid="{BFBDA7F6-294E-4AEA-A4E3-28B78E81E9FE}"/>
    <cellStyle name="Note 4 4 2 3 2" xfId="1552" xr:uid="{CAD13F9C-BE0A-47E4-B8EF-F51A021CE885}"/>
    <cellStyle name="Note 4 4 2 4" xfId="1553" xr:uid="{BDA029CC-A8C7-414A-91E5-42316B2F891C}"/>
    <cellStyle name="Note 4 4 3" xfId="1554" xr:uid="{E7B16ED0-45C9-4748-A714-361F0A038C17}"/>
    <cellStyle name="Note 4 4 3 2" xfId="1555" xr:uid="{E8BCA4E0-8D6D-4A74-ACB7-B2669156D3FE}"/>
    <cellStyle name="Note 4 4 3 2 2" xfId="1556" xr:uid="{9B7175CB-9389-46E7-BC81-BA5D2F58D8DD}"/>
    <cellStyle name="Note 4 4 3 3" xfId="1557" xr:uid="{65ED66E5-49D6-4E8A-A6D4-C37EE4EDC3A1}"/>
    <cellStyle name="Note 4 4 4" xfId="1558" xr:uid="{28FFCC1E-EA01-4AA4-968B-B51275A9B117}"/>
    <cellStyle name="Note 4 4 4 2" xfId="1559" xr:uid="{88E67805-6C18-4DFD-81E4-161681123B2A}"/>
    <cellStyle name="Note 4 4 5" xfId="1560" xr:uid="{7194DC24-16A8-4AB1-9451-43062A8B6473}"/>
    <cellStyle name="Note 4 5" xfId="1561" xr:uid="{E423453B-276B-4513-A608-496106867DAD}"/>
    <cellStyle name="Note 4 5 2" xfId="1562" xr:uid="{55B9152C-D012-4911-9F1F-0858CBA07ECF}"/>
    <cellStyle name="Note 4 5 2 2" xfId="1563" xr:uid="{82D61F61-11A7-43DD-9600-857356CD9BFE}"/>
    <cellStyle name="Note 4 5 2 2 2" xfId="1564" xr:uid="{3F55965E-757C-4118-8767-8A5041DDAE83}"/>
    <cellStyle name="Note 4 5 2 2 2 2" xfId="1565" xr:uid="{7A257105-9DBD-4245-806C-2DE2F2F55F5A}"/>
    <cellStyle name="Note 4 5 2 2 3" xfId="1566" xr:uid="{87549352-3927-48A6-AF0F-C68F33B592B3}"/>
    <cellStyle name="Note 4 5 2 3" xfId="1567" xr:uid="{918D68D2-AE4C-4D4F-BAFB-37EC1B9846EA}"/>
    <cellStyle name="Note 4 5 2 3 2" xfId="1568" xr:uid="{6768D0B6-838E-4BCD-9D3C-1E763FFA872F}"/>
    <cellStyle name="Note 4 5 2 4" xfId="1569" xr:uid="{F4644ABC-9C05-4FC6-BD17-C0CF2254950A}"/>
    <cellStyle name="Note 4 5 3" xfId="1570" xr:uid="{519F85E9-F77F-498C-8DB4-94BC7A647847}"/>
    <cellStyle name="Note 4 5 3 2" xfId="1571" xr:uid="{8C1712E4-BA60-4AF5-9B04-424031D9AF14}"/>
    <cellStyle name="Note 4 5 3 2 2" xfId="1572" xr:uid="{D51F0FA0-AA63-4C85-AD63-E0A746604F56}"/>
    <cellStyle name="Note 4 5 3 3" xfId="1573" xr:uid="{B68FFF76-DDC0-4358-BE9B-553BC9D71D91}"/>
    <cellStyle name="Note 4 5 4" xfId="1574" xr:uid="{10323279-2367-4123-8489-6493388C95C7}"/>
    <cellStyle name="Note 4 5 4 2" xfId="1575" xr:uid="{A8E8A26A-3134-4497-BA9A-CE85198F3884}"/>
    <cellStyle name="Note 4 5 5" xfId="1576" xr:uid="{5395C368-54D4-4C58-9384-4DAFD9BAE475}"/>
    <cellStyle name="Note 4 6" xfId="1577" xr:uid="{79636F41-00B3-4BF9-B899-5B1051821DFF}"/>
    <cellStyle name="Note 4 6 2" xfId="1578" xr:uid="{69804D74-6B50-412A-8FBF-8A82FFF5CE0C}"/>
    <cellStyle name="Note 4 6 2 2" xfId="1579" xr:uid="{B1C62F39-F7A5-4C97-86DE-D07D1992701E}"/>
    <cellStyle name="Note 4 6 2 2 2" xfId="1580" xr:uid="{902E81E5-2EFD-4E26-999D-B598A2A46A52}"/>
    <cellStyle name="Note 4 6 2 2 2 2" xfId="1581" xr:uid="{E08C2EDA-ABC3-45ED-B4C0-48DD8414C141}"/>
    <cellStyle name="Note 4 6 2 2 3" xfId="1582" xr:uid="{8773F8E4-A8BA-4AFB-AC14-839647C7F6B9}"/>
    <cellStyle name="Note 4 6 2 3" xfId="1583" xr:uid="{3C2E2684-0BF0-4668-A7AC-566EA1251F34}"/>
    <cellStyle name="Note 4 6 2 3 2" xfId="1584" xr:uid="{DABAA332-1F68-4465-B155-BA32CE0025B9}"/>
    <cellStyle name="Note 4 6 2 4" xfId="1585" xr:uid="{D3D5B41E-F760-482C-871C-AA6A1DF29D04}"/>
    <cellStyle name="Note 4 6 3" xfId="1586" xr:uid="{D071AFEF-C2F5-4526-BCEB-FAC7A57163F1}"/>
    <cellStyle name="Note 4 6 3 2" xfId="1587" xr:uid="{2FE68F0D-01D4-487E-BDF2-BC7ABFA516CA}"/>
    <cellStyle name="Note 4 6 3 2 2" xfId="1588" xr:uid="{D0C2CC71-1F7D-4990-859A-3B5925C5A72E}"/>
    <cellStyle name="Note 4 6 3 3" xfId="1589" xr:uid="{8269AB32-8992-452D-89E1-1C4E6EBF7C94}"/>
    <cellStyle name="Note 4 6 4" xfId="1590" xr:uid="{FC99A575-A04C-451B-969D-C9B9DDD61486}"/>
    <cellStyle name="Note 4 6 4 2" xfId="1591" xr:uid="{99EBB6EA-303E-443F-BC1E-C4389EECEB8D}"/>
    <cellStyle name="Note 4 6 5" xfId="1592" xr:uid="{300DD5E1-EEE6-44A7-A11C-AE6D6C1E6BDF}"/>
    <cellStyle name="Note 4 7" xfId="1593" xr:uid="{8AA7DBDA-69A7-42FC-86B4-FE560A6EA902}"/>
    <cellStyle name="Note 4 7 2" xfId="1594" xr:uid="{D68A8129-ECFD-4DF4-AFE8-1FF15B5ABD00}"/>
    <cellStyle name="Note 4 7 2 2" xfId="1595" xr:uid="{D94061A6-6834-4B50-9615-3FA783C20815}"/>
    <cellStyle name="Note 4 7 2 2 2" xfId="1596" xr:uid="{44F6A82A-0553-4133-B5D7-A5D4ECD84D02}"/>
    <cellStyle name="Note 4 7 2 2 2 2" xfId="1597" xr:uid="{AC60BAB6-620E-4CB9-A563-A6CCA606D285}"/>
    <cellStyle name="Note 4 7 2 2 3" xfId="1598" xr:uid="{11FE20BE-423D-44CC-BBBF-55A5E6B343DB}"/>
    <cellStyle name="Note 4 7 2 3" xfId="1599" xr:uid="{150ADDE3-58EA-4350-A2C1-E5C5C320501B}"/>
    <cellStyle name="Note 4 7 2 3 2" xfId="1600" xr:uid="{949123C3-991F-401A-AA5D-DE1C54D1D911}"/>
    <cellStyle name="Note 4 7 2 4" xfId="1601" xr:uid="{A7208FFA-41B5-428A-9EC4-97941ADF30E7}"/>
    <cellStyle name="Note 4 7 3" xfId="1602" xr:uid="{757D8C08-4073-4D30-8FA1-5906F28D37CB}"/>
    <cellStyle name="Note 4 7 3 2" xfId="1603" xr:uid="{31D837E6-2A68-4042-9508-43D34107B50A}"/>
    <cellStyle name="Note 4 7 3 2 2" xfId="1604" xr:uid="{E1E3DC59-E906-4B97-9E9D-34F8D7B7C9E6}"/>
    <cellStyle name="Note 4 7 3 3" xfId="1605" xr:uid="{8FBC418F-6843-4B55-8CFB-7D5B9E243790}"/>
    <cellStyle name="Note 4 7 4" xfId="1606" xr:uid="{54BE9C47-1996-4ECD-8531-F4E27B30B511}"/>
    <cellStyle name="Note 4 7 4 2" xfId="1607" xr:uid="{3FA7D75E-D0DB-4101-83BB-76FDB3071C18}"/>
    <cellStyle name="Note 4 7 5" xfId="1608" xr:uid="{06BBC6D6-A037-4482-AE1A-212D05247EFD}"/>
    <cellStyle name="Note 4 8" xfId="1609" xr:uid="{965E9EAC-29BF-4A61-9D5D-332FA0E3BF55}"/>
    <cellStyle name="Note 4 8 2" xfId="1610" xr:uid="{15AA4D5D-EBEE-4AD9-BDED-183140335D34}"/>
    <cellStyle name="Note 4 8 2 2" xfId="1611" xr:uid="{F5FB5C04-598D-49D4-A7DE-03FE99CB6BB4}"/>
    <cellStyle name="Note 4 8 2 2 2" xfId="1612" xr:uid="{6AABCAE8-63B1-49E7-96C2-84774DA91F30}"/>
    <cellStyle name="Note 4 8 2 2 2 2" xfId="1613" xr:uid="{7762EBB8-45DF-41CE-8C82-B8B33605BA1F}"/>
    <cellStyle name="Note 4 8 2 2 3" xfId="1614" xr:uid="{9A2E9A0D-83BB-4EB1-9A50-2204F20FB11F}"/>
    <cellStyle name="Note 4 8 2 3" xfId="1615" xr:uid="{A87446C3-B350-47E9-A376-227667A9C8CF}"/>
    <cellStyle name="Note 4 8 2 3 2" xfId="1616" xr:uid="{030136FA-7CFF-4D8D-B5DC-783C77095E19}"/>
    <cellStyle name="Note 4 8 2 4" xfId="1617" xr:uid="{CC8A182A-23AB-4C59-8CB0-CF6BD0D87BF6}"/>
    <cellStyle name="Note 4 8 3" xfId="1618" xr:uid="{59411843-9DEB-42CA-9271-24CECE089218}"/>
    <cellStyle name="Note 4 8 3 2" xfId="1619" xr:uid="{25275746-E443-4D66-97CB-EEA5AB663A0D}"/>
    <cellStyle name="Note 4 8 3 2 2" xfId="1620" xr:uid="{3EE3F9C6-CB70-40B2-BA4E-F1C202B3951F}"/>
    <cellStyle name="Note 4 8 3 3" xfId="1621" xr:uid="{92090E1C-B2EE-4291-A18A-5CE1D899714D}"/>
    <cellStyle name="Note 4 8 4" xfId="1622" xr:uid="{190B151B-1DDD-49B1-9F5F-6F1617748B56}"/>
    <cellStyle name="Note 4 8 4 2" xfId="1623" xr:uid="{23B358D0-1AEB-4679-BDD0-F247A0417A36}"/>
    <cellStyle name="Note 4 8 5" xfId="1624" xr:uid="{00512EAA-0BA9-4D4E-8075-F7947350C2BC}"/>
    <cellStyle name="Note 4 9" xfId="1625" xr:uid="{76FCDFB2-7393-46AC-BB37-2CA4E8BAEB3A}"/>
    <cellStyle name="Note 5" xfId="1626" xr:uid="{24F3AFA5-F490-45FF-8AFB-D703744C3466}"/>
    <cellStyle name="Note 5 10" xfId="1627" xr:uid="{AE7F526D-E16B-40D3-B60A-95A922A844A5}"/>
    <cellStyle name="Note 5 2" xfId="1628" xr:uid="{4B7E2346-FA98-4456-BC5D-F75F95FE4D08}"/>
    <cellStyle name="Note 5 2 2" xfId="1629" xr:uid="{D3CF0CA1-9231-46FC-8FC0-13926869C246}"/>
    <cellStyle name="Note 5 2 2 2" xfId="1630" xr:uid="{492CBEAF-0FFD-49E5-A147-2BD5AD62C2D3}"/>
    <cellStyle name="Note 5 2 2 2 2" xfId="1631" xr:uid="{E26DD951-CDDB-4583-8A16-9799979B42EC}"/>
    <cellStyle name="Note 5 2 2 2 2 2" xfId="1632" xr:uid="{90643A5D-CD1D-4670-85C6-B070EF7E9330}"/>
    <cellStyle name="Note 5 2 2 2 3" xfId="1633" xr:uid="{9727BDB3-A73B-4873-B5B1-898A1F6A11FA}"/>
    <cellStyle name="Note 5 2 2 3" xfId="1634" xr:uid="{F2E11AF3-86D7-4727-8D3F-F48394CB4FDD}"/>
    <cellStyle name="Note 5 2 2 3 2" xfId="1635" xr:uid="{ECA2BB49-5B48-4A85-BC8C-24B4E93EAEE5}"/>
    <cellStyle name="Note 5 2 2 4" xfId="1636" xr:uid="{321CAFC5-FFDB-40C9-A1F8-14CC01E11B82}"/>
    <cellStyle name="Note 5 2 3" xfId="1637" xr:uid="{1F7CF274-C157-4B6E-9C4F-C6FE415D914D}"/>
    <cellStyle name="Note 5 2 3 2" xfId="1638" xr:uid="{6EF35044-9439-4802-ADDA-108DA64BC819}"/>
    <cellStyle name="Note 5 2 3 2 2" xfId="1639" xr:uid="{A41F9B3F-A2DC-4296-BEA7-A16EA2D1695B}"/>
    <cellStyle name="Note 5 2 3 3" xfId="1640" xr:uid="{B5D03A64-A801-4726-81E7-8625FFC56250}"/>
    <cellStyle name="Note 5 2 4" xfId="1641" xr:uid="{351C85C6-2889-48F2-8926-5A414E4520D4}"/>
    <cellStyle name="Note 5 2 4 2" xfId="1642" xr:uid="{6482D961-AA67-496E-8B06-576FD91B5B6C}"/>
    <cellStyle name="Note 5 2 5" xfId="1643" xr:uid="{E5116D64-93A2-4809-93AF-E9B213AF7045}"/>
    <cellStyle name="Note 5 3" xfId="1644" xr:uid="{779EDC93-0643-4E2B-883B-4B1B3C05D5A6}"/>
    <cellStyle name="Note 5 3 2" xfId="1645" xr:uid="{96479900-917F-43DF-ADFA-F35AF76153A2}"/>
    <cellStyle name="Note 5 3 2 2" xfId="1646" xr:uid="{DB48EDD7-34F8-47D8-945B-6A860EC1CF80}"/>
    <cellStyle name="Note 5 3 2 2 2" xfId="1647" xr:uid="{F5674FA8-81B5-4D94-9376-6B0EB6FB4F46}"/>
    <cellStyle name="Note 5 3 2 2 2 2" xfId="1648" xr:uid="{9781E731-B1D3-4402-909F-AD32544A725A}"/>
    <cellStyle name="Note 5 3 2 2 3" xfId="1649" xr:uid="{C33BBD5C-7C29-4AA8-BFA3-1FB32FE45BF0}"/>
    <cellStyle name="Note 5 3 2 3" xfId="1650" xr:uid="{C1141B63-0414-472D-AB28-7D78C823F5C1}"/>
    <cellStyle name="Note 5 3 2 3 2" xfId="1651" xr:uid="{C13E116C-D91D-4DC0-BBAF-D505EF1E3E1B}"/>
    <cellStyle name="Note 5 3 2 4" xfId="1652" xr:uid="{F7399267-B5E5-4657-8077-8AEC07169DF6}"/>
    <cellStyle name="Note 5 3 3" xfId="1653" xr:uid="{65ECFFFE-A728-48A7-8476-488F84FE8EFD}"/>
    <cellStyle name="Note 5 3 3 2" xfId="1654" xr:uid="{645A3CE1-734C-40B2-81E1-3B9D27D86906}"/>
    <cellStyle name="Note 5 3 3 2 2" xfId="1655" xr:uid="{B61A149A-0756-481C-9C99-5CB366176F47}"/>
    <cellStyle name="Note 5 3 3 3" xfId="1656" xr:uid="{F3FECCAA-D17D-4407-88B5-B7FF399BD272}"/>
    <cellStyle name="Note 5 3 4" xfId="1657" xr:uid="{529937D4-932C-40DB-825F-BDDFAFC8AC77}"/>
    <cellStyle name="Note 5 3 4 2" xfId="1658" xr:uid="{0D75AD3B-467C-4763-9BD1-1355C0DD3690}"/>
    <cellStyle name="Note 5 3 5" xfId="1659" xr:uid="{9F69CF9A-A8B6-4E7C-8FAD-56A89E7B4642}"/>
    <cellStyle name="Note 5 4" xfId="1660" xr:uid="{73FF0264-0494-413F-B371-F7F680EC9F91}"/>
    <cellStyle name="Note 5 4 2" xfId="1661" xr:uid="{847CD084-A903-4F6C-B467-DAC8097F5487}"/>
    <cellStyle name="Note 5 4 2 2" xfId="1662" xr:uid="{9DC065DE-1E78-4A5C-B079-8C65C29A4A97}"/>
    <cellStyle name="Note 5 4 2 2 2" xfId="1663" xr:uid="{DFA2FD90-3D98-4286-B17B-84E62FE1E4F8}"/>
    <cellStyle name="Note 5 4 2 2 2 2" xfId="1664" xr:uid="{699DF117-8A48-4464-B0EF-9C573A3F4203}"/>
    <cellStyle name="Note 5 4 2 2 3" xfId="1665" xr:uid="{820E25D9-929A-45F7-87E5-B1208BC5C392}"/>
    <cellStyle name="Note 5 4 2 3" xfId="1666" xr:uid="{F4AFD975-0FD1-4696-9E16-087246035115}"/>
    <cellStyle name="Note 5 4 2 3 2" xfId="1667" xr:uid="{0841D966-83E0-4034-841B-6DE6697081D3}"/>
    <cellStyle name="Note 5 4 2 4" xfId="1668" xr:uid="{587CDCC1-DA5C-40D7-8835-07C5BE2372A3}"/>
    <cellStyle name="Note 5 4 3" xfId="1669" xr:uid="{2DB8AAC2-A4AA-464F-B366-DA9A98AB156B}"/>
    <cellStyle name="Note 5 4 3 2" xfId="1670" xr:uid="{A42C004B-8C27-4715-B10D-80B5F4EF6FE0}"/>
    <cellStyle name="Note 5 4 3 2 2" xfId="1671" xr:uid="{1DCA80ED-7F75-4696-906A-9A74CF83D11B}"/>
    <cellStyle name="Note 5 4 3 3" xfId="1672" xr:uid="{20D30631-A5C9-4DAB-BCB8-3043B11E77E3}"/>
    <cellStyle name="Note 5 4 4" xfId="1673" xr:uid="{E71E05AF-4B81-4A0A-8AA5-CB97957988CE}"/>
    <cellStyle name="Note 5 4 4 2" xfId="1674" xr:uid="{EAEDECCB-07D5-445C-8160-B3A3BC435C17}"/>
    <cellStyle name="Note 5 4 5" xfId="1675" xr:uid="{CD51ECCC-C8B7-4D1E-A427-9A5AE3EBAC8D}"/>
    <cellStyle name="Note 5 5" xfId="1676" xr:uid="{CE6064CE-8824-4A50-8CD0-AA8A465576AB}"/>
    <cellStyle name="Note 5 5 2" xfId="1677" xr:uid="{6CBB0B06-2347-41E9-8771-51409858BC09}"/>
    <cellStyle name="Note 5 5 2 2" xfId="1678" xr:uid="{AEFCC738-F872-46C4-9B8B-F643063EEC15}"/>
    <cellStyle name="Note 5 5 2 2 2" xfId="1679" xr:uid="{E979603D-F3BC-4DFB-A5D8-1E614E00BA42}"/>
    <cellStyle name="Note 5 5 2 2 2 2" xfId="1680" xr:uid="{DEBECCFB-42B9-4865-B674-57A0DCF33FED}"/>
    <cellStyle name="Note 5 5 2 2 3" xfId="1681" xr:uid="{71A861CE-877E-470B-B5D4-BDD90D9483B3}"/>
    <cellStyle name="Note 5 5 2 3" xfId="1682" xr:uid="{D0CC852A-34EA-47C9-9F27-BFEF89B8ED85}"/>
    <cellStyle name="Note 5 5 2 3 2" xfId="1683" xr:uid="{505FCFCD-40A8-414C-92C1-489B8949057E}"/>
    <cellStyle name="Note 5 5 2 4" xfId="1684" xr:uid="{B25FD787-48FA-4060-B51E-43742C6A8AB6}"/>
    <cellStyle name="Note 5 5 3" xfId="1685" xr:uid="{9D6758D4-9944-4970-A682-34A87310064E}"/>
    <cellStyle name="Note 5 5 3 2" xfId="1686" xr:uid="{5468E6A6-B40D-401A-AC82-F9BAFE5BBD9C}"/>
    <cellStyle name="Note 5 5 3 2 2" xfId="1687" xr:uid="{26A8AEDE-FCAB-4307-950B-C8B198C2C8C0}"/>
    <cellStyle name="Note 5 5 3 3" xfId="1688" xr:uid="{4A3F5925-0B84-4573-8260-CF4E99E594A5}"/>
    <cellStyle name="Note 5 5 4" xfId="1689" xr:uid="{4EC34D97-57B4-43CC-94AC-6B0A1C3855DB}"/>
    <cellStyle name="Note 5 5 4 2" xfId="1690" xr:uid="{62771B21-EF43-4E90-B8AF-33972213A3C7}"/>
    <cellStyle name="Note 5 5 5" xfId="1691" xr:uid="{767D3253-4DBD-4612-9A26-9A585AEE6B8C}"/>
    <cellStyle name="Note 5 6" xfId="1692" xr:uid="{39A75A30-D538-4BE1-8AEC-9BD3A32D30A6}"/>
    <cellStyle name="Note 5 6 2" xfId="1693" xr:uid="{D23DE429-5FC0-4904-91E5-D39008A3A025}"/>
    <cellStyle name="Note 5 6 2 2" xfId="1694" xr:uid="{AB05AB83-DA93-4E02-BE49-66910C2DD1E2}"/>
    <cellStyle name="Note 5 6 2 2 2" xfId="1695" xr:uid="{4386F172-EC3E-49BB-B854-206E483B398F}"/>
    <cellStyle name="Note 5 6 2 2 2 2" xfId="1696" xr:uid="{EF146C54-AB81-4539-978E-D4E0F7623418}"/>
    <cellStyle name="Note 5 6 2 2 3" xfId="1697" xr:uid="{76E6E63A-0C8C-41A8-88BC-988C9CEAE23D}"/>
    <cellStyle name="Note 5 6 2 3" xfId="1698" xr:uid="{DAC07FA8-FCDF-4FE2-A650-DEBF629C68AC}"/>
    <cellStyle name="Note 5 6 2 3 2" xfId="1699" xr:uid="{AAF08058-1823-4BD7-AA1B-AD06B3F2A660}"/>
    <cellStyle name="Note 5 6 2 4" xfId="1700" xr:uid="{B263236D-9739-4618-B392-3869EC19AE8A}"/>
    <cellStyle name="Note 5 6 3" xfId="1701" xr:uid="{7F3573E2-4531-453D-B285-46AEC55D643C}"/>
    <cellStyle name="Note 5 6 3 2" xfId="1702" xr:uid="{815F0B95-92F4-4B01-9C8A-A4A4564E9BE9}"/>
    <cellStyle name="Note 5 6 3 2 2" xfId="1703" xr:uid="{5CC23E32-9E7F-4C89-BBA7-4B3E357241F5}"/>
    <cellStyle name="Note 5 6 3 3" xfId="1704" xr:uid="{3D4402ED-FBF9-40F4-8DF5-6D7F201B5E38}"/>
    <cellStyle name="Note 5 6 4" xfId="1705" xr:uid="{0C2379BF-D7B9-407D-A16E-95B6E4749226}"/>
    <cellStyle name="Note 5 6 4 2" xfId="1706" xr:uid="{047139F0-1D90-41DA-B08C-86FD4C823A16}"/>
    <cellStyle name="Note 5 6 5" xfId="1707" xr:uid="{7C058A2B-F20D-480F-A32E-BCCA867BCF67}"/>
    <cellStyle name="Note 5 7" xfId="1708" xr:uid="{2BFC21F9-F8B5-4E6B-8EE3-E7EF4BB87340}"/>
    <cellStyle name="Note 5 7 2" xfId="1709" xr:uid="{763F7ECC-7ECE-4AB9-AD33-852A48DFFD96}"/>
    <cellStyle name="Note 5 7 2 2" xfId="1710" xr:uid="{AB72272A-7499-4464-B8A3-627BE940A76C}"/>
    <cellStyle name="Note 5 7 2 2 2" xfId="1711" xr:uid="{B73F1DD2-CC0C-4EF8-92BC-1DBA654C75F9}"/>
    <cellStyle name="Note 5 7 2 2 2 2" xfId="1712" xr:uid="{B426A572-40FC-4AD6-9FA3-87E363F4E315}"/>
    <cellStyle name="Note 5 7 2 2 3" xfId="1713" xr:uid="{72A6E3FD-9420-4DD6-95BD-11CDBFF86390}"/>
    <cellStyle name="Note 5 7 2 3" xfId="1714" xr:uid="{AC2277A9-6459-4ABD-AE6C-F730A5F6BAD4}"/>
    <cellStyle name="Note 5 7 2 3 2" xfId="1715" xr:uid="{993B4774-F461-42B5-BF3A-5EF3A81C0364}"/>
    <cellStyle name="Note 5 7 2 4" xfId="1716" xr:uid="{16A76125-2450-46D0-B488-CD714373C7C3}"/>
    <cellStyle name="Note 5 7 3" xfId="1717" xr:uid="{014C4E42-7716-4F9E-A43D-EE47B4D67722}"/>
    <cellStyle name="Note 5 7 3 2" xfId="1718" xr:uid="{BDCC6DC4-669D-4D2D-9B5F-F6095FC6B92E}"/>
    <cellStyle name="Note 5 7 3 2 2" xfId="1719" xr:uid="{5ABE85F1-D6F8-4E23-A542-913529A0B5C5}"/>
    <cellStyle name="Note 5 7 3 3" xfId="1720" xr:uid="{E6EFFC43-46AC-49C9-8463-30CCDD508A19}"/>
    <cellStyle name="Note 5 7 4" xfId="1721" xr:uid="{E89997D7-7CC4-40FF-9C4B-B94E7F336D4F}"/>
    <cellStyle name="Note 5 7 4 2" xfId="1722" xr:uid="{F0C624C8-7F06-485E-802E-384EEAE3298C}"/>
    <cellStyle name="Note 5 7 5" xfId="1723" xr:uid="{066F12D3-1269-4AF7-925C-A5B04B56D1CC}"/>
    <cellStyle name="Note 5 8" xfId="1724" xr:uid="{D2EAB8C4-3099-47B9-942D-11885642CBBD}"/>
    <cellStyle name="Note 5 8 2" xfId="1725" xr:uid="{F5AEC3AA-76B5-4EBA-BDF2-01C9AE8D388F}"/>
    <cellStyle name="Note 5 8 2 2" xfId="1726" xr:uid="{532F941E-22D8-4E85-BA49-DF1E492501C9}"/>
    <cellStyle name="Note 5 8 2 2 2" xfId="1727" xr:uid="{8307F4C3-014D-46BF-A6C5-68FEF3EB1D9B}"/>
    <cellStyle name="Note 5 8 2 2 2 2" xfId="1728" xr:uid="{D3098643-7E0B-49AF-9682-FDAB262D9A1C}"/>
    <cellStyle name="Note 5 8 2 2 3" xfId="1729" xr:uid="{948268CE-FEE2-48D6-9560-0C62BA2B6B28}"/>
    <cellStyle name="Note 5 8 2 3" xfId="1730" xr:uid="{B2861DEB-A2A6-4241-A7AA-15F65A91C6E6}"/>
    <cellStyle name="Note 5 8 2 3 2" xfId="1731" xr:uid="{4EAE42E0-E509-4F3E-A6E6-C7F048AA91A7}"/>
    <cellStyle name="Note 5 8 2 4" xfId="1732" xr:uid="{69199776-8EE8-4250-A431-920C450E7009}"/>
    <cellStyle name="Note 5 8 3" xfId="1733" xr:uid="{564DA421-051E-4684-8B7A-4907A7249D5E}"/>
    <cellStyle name="Note 5 8 3 2" xfId="1734" xr:uid="{3EB2824B-0138-4203-B71A-34E39267F7B9}"/>
    <cellStyle name="Note 5 8 3 2 2" xfId="1735" xr:uid="{C85ED6EC-7FF4-476B-A496-6E00E94C2877}"/>
    <cellStyle name="Note 5 8 3 3" xfId="1736" xr:uid="{AEAE9A20-2B9D-401A-BC74-F1FBA426FE72}"/>
    <cellStyle name="Note 5 8 4" xfId="1737" xr:uid="{EE88A579-99FF-4DF0-8CDE-BEC06B7704BD}"/>
    <cellStyle name="Note 5 8 4 2" xfId="1738" xr:uid="{BBC87AC2-7C51-44CB-A87A-8C270E0CBFB4}"/>
    <cellStyle name="Note 5 8 5" xfId="1739" xr:uid="{88EE6F44-E451-4DB3-9DAE-79692359BEB7}"/>
    <cellStyle name="Note 5 9" xfId="1740" xr:uid="{B82F3754-A5F7-4681-8481-8D951F6AD8F5}"/>
    <cellStyle name="Note 6" xfId="1741" xr:uid="{0A3B3901-69E5-4274-8CAF-525FDAD054A4}"/>
    <cellStyle name="Note 6 10" xfId="1742" xr:uid="{0E324191-62E1-41BB-AA2A-CB0CE4BD4A24}"/>
    <cellStyle name="Note 6 2" xfId="1743" xr:uid="{5BDDDDF0-6159-4B4E-85A3-1442D32E7D87}"/>
    <cellStyle name="Note 6 2 2" xfId="1744" xr:uid="{3D188AB9-1651-4F14-A59A-9FA4D1ACAFB5}"/>
    <cellStyle name="Note 6 2 2 2" xfId="1745" xr:uid="{FAC3BFD8-2438-4932-8D8D-6CD748E009F3}"/>
    <cellStyle name="Note 6 2 2 2 2" xfId="1746" xr:uid="{09E4B336-25EA-413A-BEF3-D04DACDA40D9}"/>
    <cellStyle name="Note 6 2 2 2 2 2" xfId="1747" xr:uid="{9BC7D589-9D24-459C-9DEB-E051A59B66B4}"/>
    <cellStyle name="Note 6 2 2 2 3" xfId="1748" xr:uid="{E8683B90-4C18-4BE3-AB19-BB57BF045C5A}"/>
    <cellStyle name="Note 6 2 2 3" xfId="1749" xr:uid="{5700BE9C-4C33-45C6-9C8A-D29D83FE302A}"/>
    <cellStyle name="Note 6 2 2 3 2" xfId="1750" xr:uid="{4227189A-717F-4503-A1DC-9BBA6493D38B}"/>
    <cellStyle name="Note 6 2 2 4" xfId="1751" xr:uid="{B6C24927-32E4-408F-B90B-8D99FA5F80BE}"/>
    <cellStyle name="Note 6 2 3" xfId="1752" xr:uid="{DF1E5978-6234-4C09-B98A-19012B44C735}"/>
    <cellStyle name="Note 6 2 3 2" xfId="1753" xr:uid="{5942D68A-72A9-4E4E-A93A-20B67383BB3F}"/>
    <cellStyle name="Note 6 2 3 2 2" xfId="1754" xr:uid="{D3765407-D16A-4E34-9349-614D778F3F6B}"/>
    <cellStyle name="Note 6 2 3 3" xfId="1755" xr:uid="{D6744106-D4E1-4D3C-AF77-A35827B0240B}"/>
    <cellStyle name="Note 6 2 4" xfId="1756" xr:uid="{C0E46503-ADDA-497F-A48A-996492D0FD87}"/>
    <cellStyle name="Note 6 2 4 2" xfId="1757" xr:uid="{2B1937E9-D440-49BB-825C-3A4190A25E55}"/>
    <cellStyle name="Note 6 2 5" xfId="1758" xr:uid="{F6A367D3-D92F-4BA6-A8C3-275440DE45CB}"/>
    <cellStyle name="Note 6 3" xfId="1759" xr:uid="{4C5C6552-B096-4151-965F-34B00E84EE4C}"/>
    <cellStyle name="Note 6 3 2" xfId="1760" xr:uid="{6765AE61-5C32-47DD-989E-026E2CEB4771}"/>
    <cellStyle name="Note 6 3 2 2" xfId="1761" xr:uid="{0B43BB1F-6421-441A-A5F7-B7F0D75F8C81}"/>
    <cellStyle name="Note 6 3 2 2 2" xfId="1762" xr:uid="{6690DC17-001E-4A50-844D-518C7B255C56}"/>
    <cellStyle name="Note 6 3 2 2 2 2" xfId="1763" xr:uid="{2E1B360B-78FD-4102-A6D4-0317EBEC6081}"/>
    <cellStyle name="Note 6 3 2 2 3" xfId="1764" xr:uid="{F3DD44D7-1FDF-4520-9B8C-0285CBB872AF}"/>
    <cellStyle name="Note 6 3 2 3" xfId="1765" xr:uid="{05F03D94-0BAA-4891-9FFA-899E36D91FB8}"/>
    <cellStyle name="Note 6 3 2 3 2" xfId="1766" xr:uid="{11414292-0B0F-4340-B8A8-D464995A77AE}"/>
    <cellStyle name="Note 6 3 2 4" xfId="1767" xr:uid="{E6596E95-83EF-48E0-85D6-15E01DCC62D3}"/>
    <cellStyle name="Note 6 3 3" xfId="1768" xr:uid="{E11E3A8C-EE00-4647-9C9F-9104EF437CF9}"/>
    <cellStyle name="Note 6 3 3 2" xfId="1769" xr:uid="{B4710DC2-D6D2-432F-AC18-1CBCD668ED22}"/>
    <cellStyle name="Note 6 3 3 2 2" xfId="1770" xr:uid="{85B2D34A-A821-4C79-99EE-09EE1DCF663F}"/>
    <cellStyle name="Note 6 3 3 3" xfId="1771" xr:uid="{1A4F4819-6C45-4109-912F-E8D66B831BAD}"/>
    <cellStyle name="Note 6 3 4" xfId="1772" xr:uid="{BCBD78F6-FE3D-451F-980C-8C1AC761074A}"/>
    <cellStyle name="Note 6 3 4 2" xfId="1773" xr:uid="{78CF127B-67C0-4153-AC9B-1002759921AE}"/>
    <cellStyle name="Note 6 3 5" xfId="1774" xr:uid="{F1D78871-BFD4-4EC0-AC47-5885601B8A04}"/>
    <cellStyle name="Note 6 4" xfId="1775" xr:uid="{FC6D0B79-31C3-4F87-B268-9D9667A34F49}"/>
    <cellStyle name="Note 6 4 2" xfId="1776" xr:uid="{3DC4DC05-7FBE-493D-8F8A-9D531D9BA748}"/>
    <cellStyle name="Note 6 4 2 2" xfId="1777" xr:uid="{8521D699-9ECF-4048-AC07-4DCA5C41365E}"/>
    <cellStyle name="Note 6 4 2 2 2" xfId="1778" xr:uid="{ED3BB616-BF3A-40DA-A272-2C24C3361A36}"/>
    <cellStyle name="Note 6 4 2 2 2 2" xfId="1779" xr:uid="{68C623A8-DFAD-4F96-8FF1-227247E54692}"/>
    <cellStyle name="Note 6 4 2 2 3" xfId="1780" xr:uid="{446239D5-4D9B-4E5D-A9A9-F6FD2697EC67}"/>
    <cellStyle name="Note 6 4 2 3" xfId="1781" xr:uid="{4F10717B-E049-423B-B0A2-181C7697F7A1}"/>
    <cellStyle name="Note 6 4 2 3 2" xfId="1782" xr:uid="{55447315-2FD2-43F6-9352-614CBABB8194}"/>
    <cellStyle name="Note 6 4 2 4" xfId="1783" xr:uid="{B0C02B3A-7DEC-4E58-BE71-A2577763C3F5}"/>
    <cellStyle name="Note 6 4 3" xfId="1784" xr:uid="{F2968BD6-BA7B-4655-9ADE-7F1B2FAE6A42}"/>
    <cellStyle name="Note 6 4 3 2" xfId="1785" xr:uid="{C08041F2-A072-42EB-8DB8-042A2FDB870F}"/>
    <cellStyle name="Note 6 4 3 2 2" xfId="1786" xr:uid="{3DA8BA06-56D1-400C-9775-92E553546F3F}"/>
    <cellStyle name="Note 6 4 3 3" xfId="1787" xr:uid="{9D7324F6-0CEB-4E4A-8F23-9E7BAB407452}"/>
    <cellStyle name="Note 6 4 4" xfId="1788" xr:uid="{0D586B55-55B0-4EB3-A253-E28AB7276B0E}"/>
    <cellStyle name="Note 6 4 4 2" xfId="1789" xr:uid="{DEE3570C-C6DF-4D05-8A88-6AC8B774177E}"/>
    <cellStyle name="Note 6 4 5" xfId="1790" xr:uid="{DACC3241-8EE2-406C-B3FB-6B192E18D972}"/>
    <cellStyle name="Note 6 5" xfId="1791" xr:uid="{5408164E-5B4D-4CE2-957C-011D9330EBEF}"/>
    <cellStyle name="Note 6 5 2" xfId="1792" xr:uid="{A407837D-E105-40A1-AAF4-7C2A7128CF49}"/>
    <cellStyle name="Note 6 5 2 2" xfId="1793" xr:uid="{89E63D0E-666C-4CAD-8593-DFDB5D89D235}"/>
    <cellStyle name="Note 6 5 2 2 2" xfId="1794" xr:uid="{30DE0B53-BD5F-4D78-86C6-082BA7EEE017}"/>
    <cellStyle name="Note 6 5 2 2 2 2" xfId="1795" xr:uid="{BE26689B-4C0C-455B-A3D8-69C926ECDF9F}"/>
    <cellStyle name="Note 6 5 2 2 3" xfId="1796" xr:uid="{E40DBB5F-0B5F-4E84-A077-C001F4C5F798}"/>
    <cellStyle name="Note 6 5 2 3" xfId="1797" xr:uid="{5AB93743-DBDB-4EA4-B62B-24E0C2431B6E}"/>
    <cellStyle name="Note 6 5 2 3 2" xfId="1798" xr:uid="{B2AC9427-CCDF-4DD8-A789-F2016A864D6B}"/>
    <cellStyle name="Note 6 5 2 4" xfId="1799" xr:uid="{4EAE7BE5-1880-48C8-B207-889B4B074D16}"/>
    <cellStyle name="Note 6 5 3" xfId="1800" xr:uid="{C5D4DE01-E68B-4881-ADB8-43DD457EF825}"/>
    <cellStyle name="Note 6 5 3 2" xfId="1801" xr:uid="{26723554-70F4-4918-844E-6BB9A7D1BCB2}"/>
    <cellStyle name="Note 6 5 3 2 2" xfId="1802" xr:uid="{18670445-ACFF-428E-A0DE-945B6CF712F0}"/>
    <cellStyle name="Note 6 5 3 3" xfId="1803" xr:uid="{66A38A35-1DCA-4BC3-A0B4-A223E1423BF1}"/>
    <cellStyle name="Note 6 5 4" xfId="1804" xr:uid="{F0E5BAA9-8425-492F-A55F-90CB614CADC6}"/>
    <cellStyle name="Note 6 5 4 2" xfId="1805" xr:uid="{CE2165A3-1EE7-483D-959D-60DD1C9357AF}"/>
    <cellStyle name="Note 6 5 5" xfId="1806" xr:uid="{45F16B03-CF32-437A-9F45-CC2DFDC39449}"/>
    <cellStyle name="Note 6 6" xfId="1807" xr:uid="{E41EF2EF-B081-482A-A49B-42158C2A5059}"/>
    <cellStyle name="Note 6 6 2" xfId="1808" xr:uid="{46218CD4-8D48-4343-AEFA-9CBB6DE1F4CF}"/>
    <cellStyle name="Note 6 6 2 2" xfId="1809" xr:uid="{CCEC6B85-7D64-4517-AA1E-34CEB02EAACB}"/>
    <cellStyle name="Note 6 6 2 2 2" xfId="1810" xr:uid="{385772F9-8C67-4945-8448-9EF9BEAD6E2A}"/>
    <cellStyle name="Note 6 6 2 2 2 2" xfId="1811" xr:uid="{94383AA2-E895-482E-8F9F-2729F48ACC2B}"/>
    <cellStyle name="Note 6 6 2 2 3" xfId="1812" xr:uid="{15258B47-EA56-4653-BF14-C152130A048D}"/>
    <cellStyle name="Note 6 6 2 3" xfId="1813" xr:uid="{FCB66777-838F-4145-A032-9FAD328F3C2D}"/>
    <cellStyle name="Note 6 6 2 3 2" xfId="1814" xr:uid="{C781829E-1E95-4B65-A804-5FEC9DD02938}"/>
    <cellStyle name="Note 6 6 2 4" xfId="1815" xr:uid="{EA55B4DC-4AAE-4D62-9783-1E4BBC736011}"/>
    <cellStyle name="Note 6 6 3" xfId="1816" xr:uid="{2F85B81D-207E-4F23-A898-C80B3CAF4290}"/>
    <cellStyle name="Note 6 6 3 2" xfId="1817" xr:uid="{13D875C6-1ECD-4A4B-9FBB-958D7C9ECD59}"/>
    <cellStyle name="Note 6 6 3 2 2" xfId="1818" xr:uid="{83C9D76A-EDE0-4E01-9725-DE072E9619B0}"/>
    <cellStyle name="Note 6 6 3 3" xfId="1819" xr:uid="{CBA2A172-D197-4363-9F65-A600E825059F}"/>
    <cellStyle name="Note 6 6 4" xfId="1820" xr:uid="{F1AEE324-253F-484E-9644-D9AC993FC0CE}"/>
    <cellStyle name="Note 6 6 4 2" xfId="1821" xr:uid="{154FCDCE-50FA-4577-A878-8EA8BE95538A}"/>
    <cellStyle name="Note 6 6 5" xfId="1822" xr:uid="{996D8AD2-B53A-478F-80A0-5281FAF3D5B0}"/>
    <cellStyle name="Note 6 7" xfId="1823" xr:uid="{130CA862-6E77-4BA6-8060-95F28C1C2CDA}"/>
    <cellStyle name="Note 6 7 2" xfId="1824" xr:uid="{4A1C0966-A5C0-4B66-B3F2-8B6DBBF32014}"/>
    <cellStyle name="Note 6 7 2 2" xfId="1825" xr:uid="{257DD381-5179-403E-A658-F21A3C761A81}"/>
    <cellStyle name="Note 6 7 2 2 2" xfId="1826" xr:uid="{5ED92F97-EDBE-41C1-BD73-74F646071BBE}"/>
    <cellStyle name="Note 6 7 2 2 2 2" xfId="1827" xr:uid="{469D0ECC-10F9-4E38-8001-0743DDE91E57}"/>
    <cellStyle name="Note 6 7 2 2 3" xfId="1828" xr:uid="{B243608D-8C85-4430-B748-07FBA8DBB657}"/>
    <cellStyle name="Note 6 7 2 3" xfId="1829" xr:uid="{C52312EE-01B9-4D88-BB60-A31A5798FB5C}"/>
    <cellStyle name="Note 6 7 2 3 2" xfId="1830" xr:uid="{816F072C-362B-45A8-8DB5-572814D20138}"/>
    <cellStyle name="Note 6 7 2 4" xfId="1831" xr:uid="{C9BF44E1-0407-4050-8A8B-746FF609AC94}"/>
    <cellStyle name="Note 6 7 3" xfId="1832" xr:uid="{FB082AE1-94AF-4099-8E82-C1C6946B8007}"/>
    <cellStyle name="Note 6 7 3 2" xfId="1833" xr:uid="{015F7BF6-4D93-4FEF-A7C9-0F429F56C734}"/>
    <cellStyle name="Note 6 7 3 2 2" xfId="1834" xr:uid="{85C6F7FB-B807-4660-B3EB-0588AA7E795A}"/>
    <cellStyle name="Note 6 7 3 3" xfId="1835" xr:uid="{34EF1076-FC00-4ADA-A163-FE5A1AD514CB}"/>
    <cellStyle name="Note 6 7 4" xfId="1836" xr:uid="{34642294-1E12-47C1-AF54-64EA15700E4B}"/>
    <cellStyle name="Note 6 7 4 2" xfId="1837" xr:uid="{4C716814-EBB3-4218-9050-C595B4E57517}"/>
    <cellStyle name="Note 6 7 5" xfId="1838" xr:uid="{AE196811-E91D-4839-AD59-DDBE1C9235AD}"/>
    <cellStyle name="Note 6 8" xfId="1839" xr:uid="{27C75DAB-5C9B-4BE0-AE4E-2A7D190141A5}"/>
    <cellStyle name="Note 6 8 2" xfId="1840" xr:uid="{C7E2C55F-A1E2-4A5F-82AE-274AC0788B1B}"/>
    <cellStyle name="Note 6 8 2 2" xfId="1841" xr:uid="{7124E03C-ACBE-4138-B722-316577712529}"/>
    <cellStyle name="Note 6 8 2 2 2" xfId="1842" xr:uid="{07C19928-1155-481A-A64E-819A4A2CAE64}"/>
    <cellStyle name="Note 6 8 2 2 2 2" xfId="1843" xr:uid="{8BF9725A-63F6-4BCB-BF3A-E5B1AC49772D}"/>
    <cellStyle name="Note 6 8 2 2 3" xfId="1844" xr:uid="{6D5DF16C-0906-4C66-9A28-A4E62761E685}"/>
    <cellStyle name="Note 6 8 2 3" xfId="1845" xr:uid="{A2874ED6-F597-4B92-A0A3-93AED957ADED}"/>
    <cellStyle name="Note 6 8 2 3 2" xfId="1846" xr:uid="{2FEC0164-2C3A-4880-95C8-196F36FFB624}"/>
    <cellStyle name="Note 6 8 2 4" xfId="1847" xr:uid="{7F0C8817-BB66-4FE0-AA48-E8B76EC453F8}"/>
    <cellStyle name="Note 6 8 3" xfId="1848" xr:uid="{01786025-11B6-4BC5-9C83-700F60F0DEBF}"/>
    <cellStyle name="Note 6 8 3 2" xfId="1849" xr:uid="{5AB5D7D6-20DE-43A5-B9BE-783B109010F5}"/>
    <cellStyle name="Note 6 8 3 2 2" xfId="1850" xr:uid="{9281CA29-4832-4AFF-BF85-8543FF7A366E}"/>
    <cellStyle name="Note 6 8 3 3" xfId="1851" xr:uid="{0C79F522-8112-45E7-9DD1-40F863488640}"/>
    <cellStyle name="Note 6 8 4" xfId="1852" xr:uid="{45CA34C8-9E98-41AA-B0C3-2C93577D9EE9}"/>
    <cellStyle name="Note 6 8 4 2" xfId="1853" xr:uid="{4B8B216A-8BAE-41EA-92D1-08654F5C96DC}"/>
    <cellStyle name="Note 6 8 5" xfId="1854" xr:uid="{89706BFC-1D0D-40ED-8C63-5D1ACBDAC2EA}"/>
    <cellStyle name="Note 6 9" xfId="1855" xr:uid="{B963C2A9-B5A4-460F-89BA-7A2679423B44}"/>
    <cellStyle name="Note 7" xfId="1856" xr:uid="{9045CB51-F692-40D5-8960-97ECBC3994EF}"/>
    <cellStyle name="Note 7 2" xfId="1857" xr:uid="{7269FE95-4737-41E9-A341-49351AA95292}"/>
    <cellStyle name="Note 7 2 2" xfId="1858" xr:uid="{A7872E25-37F5-4B7C-9AF5-E9FE2375E3B0}"/>
    <cellStyle name="Note 7 2 2 2" xfId="1859" xr:uid="{B8F4A0D6-EE54-419E-88BD-8FAECA583A74}"/>
    <cellStyle name="Note 7 2 2 2 2" xfId="1860" xr:uid="{A863976E-8EAA-4101-92ED-47DBA0A9F2E2}"/>
    <cellStyle name="Note 7 2 2 2 2 2" xfId="1861" xr:uid="{D3DCA5F0-E7F9-4F5C-B0C4-FAC87325D794}"/>
    <cellStyle name="Note 7 2 2 2 3" xfId="1862" xr:uid="{7E42C45D-6609-4FF9-A629-E69C5B636AFB}"/>
    <cellStyle name="Note 7 2 2 3" xfId="1863" xr:uid="{5F00F0AB-CC17-4BEA-A508-3B38D28E1CB1}"/>
    <cellStyle name="Note 7 2 2 3 2" xfId="1864" xr:uid="{89FE2C19-38F2-4E7D-8658-8C681CF643F0}"/>
    <cellStyle name="Note 7 2 2 4" xfId="1865" xr:uid="{F81255F5-2F4D-4763-B508-91F893252DB2}"/>
    <cellStyle name="Note 7 2 3" xfId="1866" xr:uid="{FC890C6D-5555-4344-8842-5468C230863C}"/>
    <cellStyle name="Note 7 2 3 2" xfId="1867" xr:uid="{EB3C08EC-F486-4D00-922A-442FDE37F6F1}"/>
    <cellStyle name="Note 7 2 3 2 2" xfId="1868" xr:uid="{B9E1B728-AEF0-4096-B774-F1DD52CD8111}"/>
    <cellStyle name="Note 7 2 3 3" xfId="1869" xr:uid="{1A3357F2-3743-4D4C-890E-AE3DEF6C5B72}"/>
    <cellStyle name="Note 7 2 4" xfId="1870" xr:uid="{8D343234-3C81-4931-B42B-F16FFFC2A64B}"/>
    <cellStyle name="Note 7 2 4 2" xfId="1871" xr:uid="{023A904E-64E2-4599-B150-1DF6C343D248}"/>
    <cellStyle name="Note 7 2 5" xfId="1872" xr:uid="{6042518F-6672-4E6C-A23E-9656E9A6A441}"/>
    <cellStyle name="Note 7 3" xfId="1873" xr:uid="{A89438BC-AB24-4C49-A4A9-2722A49DC6BD}"/>
    <cellStyle name="Note 7 3 2" xfId="1874" xr:uid="{E9DB5480-B179-4C39-9A3D-0C70B494F69A}"/>
    <cellStyle name="Note 7 3 2 2" xfId="1875" xr:uid="{4CFA0779-696F-4FB0-9FF9-6E28A5860BE2}"/>
    <cellStyle name="Note 7 3 2 2 2" xfId="1876" xr:uid="{A212CB9E-0A2F-48E2-BB27-E3CD0D93437B}"/>
    <cellStyle name="Note 7 3 2 2 2 2" xfId="1877" xr:uid="{E9ECAD99-C990-4F92-AFA4-D145F4875803}"/>
    <cellStyle name="Note 7 3 2 2 3" xfId="1878" xr:uid="{22BADBB2-275E-48A8-831C-85A2BBFC3FFB}"/>
    <cellStyle name="Note 7 3 2 3" xfId="1879" xr:uid="{3B0A95DB-1384-4899-B0A3-87708E5437ED}"/>
    <cellStyle name="Note 7 3 2 3 2" xfId="1880" xr:uid="{17F74A06-AFE2-45C3-9EFF-AB10C532ECF9}"/>
    <cellStyle name="Note 7 3 2 4" xfId="1881" xr:uid="{93F18E7C-6FAC-4AAC-970B-6A55EE49433D}"/>
    <cellStyle name="Note 7 3 3" xfId="1882" xr:uid="{637B1C26-84F4-440E-A6AC-FFF304114BC9}"/>
    <cellStyle name="Note 7 3 3 2" xfId="1883" xr:uid="{FA5D45B0-6608-435E-9F48-AEE8C608F177}"/>
    <cellStyle name="Note 7 3 3 2 2" xfId="1884" xr:uid="{75AEFFCA-B299-41B0-81B8-A753431A5D29}"/>
    <cellStyle name="Note 7 3 3 3" xfId="1885" xr:uid="{08F74C99-053C-4F7D-9E5A-E946F3B0C580}"/>
    <cellStyle name="Note 7 3 4" xfId="1886" xr:uid="{19D772A0-2ACD-4C4F-99D7-3C84F6829FB4}"/>
    <cellStyle name="Note 7 3 4 2" xfId="1887" xr:uid="{3A90BE57-03E7-4BC5-8B71-DFAB9F98C820}"/>
    <cellStyle name="Note 7 3 5" xfId="1888" xr:uid="{A737552B-8364-4FEF-A9E1-EF6E83343848}"/>
    <cellStyle name="Note 7 4" xfId="1889" xr:uid="{4D75B2ED-2C9D-46F0-9291-305C8FF40138}"/>
    <cellStyle name="Note 7 4 2" xfId="1890" xr:uid="{D679D868-366B-4D42-87C0-87C527850E33}"/>
    <cellStyle name="Note 7 4 2 2" xfId="1891" xr:uid="{C307ECB2-E2E1-40EC-80C6-AEC826B867D4}"/>
    <cellStyle name="Note 7 4 2 2 2" xfId="1892" xr:uid="{A2A2740C-EE0A-4F18-AAE5-914AA60D8362}"/>
    <cellStyle name="Note 7 4 2 2 2 2" xfId="1893" xr:uid="{622EF71E-B8ED-4190-94F3-20AEF64C90A2}"/>
    <cellStyle name="Note 7 4 2 2 3" xfId="1894" xr:uid="{E02B0AD5-6CAF-4A03-8BA4-ECF19954D823}"/>
    <cellStyle name="Note 7 4 2 3" xfId="1895" xr:uid="{BBE23E84-0765-4F4B-A146-A648BB086D53}"/>
    <cellStyle name="Note 7 4 2 3 2" xfId="1896" xr:uid="{BFFCA7E5-994C-4004-AAD1-80EA3B5EAFC4}"/>
    <cellStyle name="Note 7 4 2 4" xfId="1897" xr:uid="{FAD073FF-8B15-433A-BC3F-BBC58075ED44}"/>
    <cellStyle name="Note 7 4 3" xfId="1898" xr:uid="{59722F67-4F55-4C8F-A122-63072E960352}"/>
    <cellStyle name="Note 7 4 3 2" xfId="1899" xr:uid="{3AD7964E-33C9-4DFB-9DDF-B1C802096041}"/>
    <cellStyle name="Note 7 4 3 2 2" xfId="1900" xr:uid="{21DA5D90-04A4-4B37-B740-C485616B0D73}"/>
    <cellStyle name="Note 7 4 3 3" xfId="1901" xr:uid="{C8D515D7-1374-4F5E-A7C4-39BDEA9CF845}"/>
    <cellStyle name="Note 7 4 4" xfId="1902" xr:uid="{4BDA3E75-7202-4391-9BB5-02DBC5F5DD9F}"/>
    <cellStyle name="Note 7 4 4 2" xfId="1903" xr:uid="{46E6147A-C305-46E0-B835-891EF466E159}"/>
    <cellStyle name="Note 7 4 5" xfId="1904" xr:uid="{609C7455-4FC5-4774-AD67-49072039DD24}"/>
    <cellStyle name="Note 7 5" xfId="1905" xr:uid="{27E37AEF-1A9B-4641-A40D-8F34B13C22DB}"/>
    <cellStyle name="Note 7 5 2" xfId="1906" xr:uid="{5E5748EB-45C7-4DB5-863F-39291B948F1F}"/>
    <cellStyle name="Note 7 5 2 2" xfId="1907" xr:uid="{463AAAB0-F0AD-407A-B79E-71D1DB90433A}"/>
    <cellStyle name="Note 7 5 2 2 2" xfId="1908" xr:uid="{44B3304D-E463-4B9F-9188-460287CAFA89}"/>
    <cellStyle name="Note 7 5 2 2 2 2" xfId="1909" xr:uid="{55D9CAA5-93F9-4BB8-971B-381CD27A3E5C}"/>
    <cellStyle name="Note 7 5 2 2 3" xfId="1910" xr:uid="{1F6BC19B-3C70-451F-BAAE-28E7D739DF51}"/>
    <cellStyle name="Note 7 5 2 3" xfId="1911" xr:uid="{2F46A5E3-3DBB-484D-ACC7-74FA7A1BCE56}"/>
    <cellStyle name="Note 7 5 2 3 2" xfId="1912" xr:uid="{036638B2-E85A-4265-B6E6-ED79F2C3AFCD}"/>
    <cellStyle name="Note 7 5 2 4" xfId="1913" xr:uid="{E467FC68-5D37-4641-9A34-782B50C810A1}"/>
    <cellStyle name="Note 7 5 3" xfId="1914" xr:uid="{8D598C6B-4446-4843-8B3E-BC1B5C70C50A}"/>
    <cellStyle name="Note 7 5 3 2" xfId="1915" xr:uid="{2F327159-4D0A-4321-A990-797874BE3209}"/>
    <cellStyle name="Note 7 5 3 2 2" xfId="1916" xr:uid="{DBE615BF-2612-4149-AB51-52FDA899F4AB}"/>
    <cellStyle name="Note 7 5 3 3" xfId="1917" xr:uid="{7B630447-71B5-424D-A10A-26761B75675B}"/>
    <cellStyle name="Note 7 5 4" xfId="1918" xr:uid="{10A516FD-2600-407D-B5DD-0B5C00557B75}"/>
    <cellStyle name="Note 7 5 4 2" xfId="1919" xr:uid="{E80844C6-039C-40C5-8C4B-21BB83C3CDF2}"/>
    <cellStyle name="Note 7 5 5" xfId="1920" xr:uid="{5183121B-8B91-4FAD-899E-B270EF6E52B7}"/>
    <cellStyle name="Note 7 6" xfId="1921" xr:uid="{73A44D67-CAF7-42CB-BF6F-435BBBBBCF0D}"/>
    <cellStyle name="Note 7 6 2" xfId="1922" xr:uid="{AD98950D-5BFD-4739-9025-2441E86A26B5}"/>
    <cellStyle name="Note 7 6 2 2" xfId="1923" xr:uid="{2933C3A5-AE73-4315-8F43-BADB1FE5BA27}"/>
    <cellStyle name="Note 7 6 2 2 2" xfId="1924" xr:uid="{3C349E2D-D0AD-4C05-8DFD-6740FC80127C}"/>
    <cellStyle name="Note 7 6 2 2 2 2" xfId="1925" xr:uid="{7BB4D92B-A65A-4110-9E52-654A68CFC45F}"/>
    <cellStyle name="Note 7 6 2 2 3" xfId="1926" xr:uid="{C96D2327-3FDA-43DD-BBC7-A658311427D7}"/>
    <cellStyle name="Note 7 6 2 3" xfId="1927" xr:uid="{71174471-8E13-4A63-9D68-955E0C7C3C90}"/>
    <cellStyle name="Note 7 6 2 3 2" xfId="1928" xr:uid="{2A89B28D-016F-49E9-8E87-42B230B936D2}"/>
    <cellStyle name="Note 7 6 2 4" xfId="1929" xr:uid="{D0E13868-6A3D-4EED-8ABF-2E973C16C64D}"/>
    <cellStyle name="Note 7 6 3" xfId="1930" xr:uid="{A9BD451D-4D10-4345-813D-970EA7A38AA5}"/>
    <cellStyle name="Note 7 6 3 2" xfId="1931" xr:uid="{42F201BF-D0F0-4116-B8E4-4B42E442B224}"/>
    <cellStyle name="Note 7 6 3 2 2" xfId="1932" xr:uid="{CDE585B3-9053-4801-879D-E82EA8EE2E93}"/>
    <cellStyle name="Note 7 6 3 3" xfId="1933" xr:uid="{8777CF44-8500-4F98-91E4-CA981571F57A}"/>
    <cellStyle name="Note 7 6 4" xfId="1934" xr:uid="{7CDF7F77-4926-4526-897F-27F6B0E233AE}"/>
    <cellStyle name="Note 7 6 4 2" xfId="1935" xr:uid="{6CA7D997-9BD8-430D-B9E9-E50D34FE910A}"/>
    <cellStyle name="Note 7 6 5" xfId="1936" xr:uid="{D6C22BB6-F8F8-4D15-BEC8-149CBDE447AA}"/>
    <cellStyle name="Note 7 7" xfId="1937" xr:uid="{2ADF6A02-3BC7-4BEB-BA87-EE8E1E5FE74B}"/>
    <cellStyle name="Note 7 7 2" xfId="1938" xr:uid="{D704E957-74DB-4EC6-93C4-D4C928F12231}"/>
    <cellStyle name="Note 7 7 2 2" xfId="1939" xr:uid="{D7695178-FA4B-4C75-9BF3-058F3655095F}"/>
    <cellStyle name="Note 7 7 2 2 2" xfId="1940" xr:uid="{5CB7863F-F70D-4E5A-B084-AD9D267248F6}"/>
    <cellStyle name="Note 7 7 2 2 2 2" xfId="1941" xr:uid="{F6421AD4-1DB0-45FA-BEEA-32E8907C4492}"/>
    <cellStyle name="Note 7 7 2 2 3" xfId="1942" xr:uid="{B5532895-8CA0-4BE0-9DE0-5B000EBBA5E4}"/>
    <cellStyle name="Note 7 7 2 3" xfId="1943" xr:uid="{1D9E14A3-5B5F-4F74-8A86-4997FF92E7C8}"/>
    <cellStyle name="Note 7 7 2 3 2" xfId="1944" xr:uid="{88E3BDDA-E9C9-4B4D-8903-7DBCDD71BF63}"/>
    <cellStyle name="Note 7 7 2 4" xfId="1945" xr:uid="{AFC0F29C-C9B6-4F60-8910-854C268C2DC3}"/>
    <cellStyle name="Note 7 7 3" xfId="1946" xr:uid="{39005222-B2B1-485F-A8B2-448B4940EEB6}"/>
    <cellStyle name="Note 7 7 3 2" xfId="1947" xr:uid="{E0A88CDD-E1AF-456F-A34C-278448541456}"/>
    <cellStyle name="Note 7 7 3 2 2" xfId="1948" xr:uid="{552582A5-2374-4118-B415-BF8062219E7C}"/>
    <cellStyle name="Note 7 7 3 3" xfId="1949" xr:uid="{B88A4C9E-5751-452A-91B5-05C64723F870}"/>
    <cellStyle name="Note 7 7 4" xfId="1950" xr:uid="{4B618FA6-096A-4E03-A5D3-16DE4749F6E4}"/>
    <cellStyle name="Note 7 7 4 2" xfId="1951" xr:uid="{2D3A28D5-D38C-4895-A391-EF79E2A38234}"/>
    <cellStyle name="Note 7 7 5" xfId="1952" xr:uid="{E8AC338F-9F09-4D35-B81F-247A1A321C44}"/>
    <cellStyle name="Note 7 8" xfId="1953" xr:uid="{12C7E2B3-38F8-4E93-88F3-0D2A9FAE1216}"/>
    <cellStyle name="Note 7 8 2" xfId="1954" xr:uid="{4B269880-CABE-4ABF-8523-4529942F4E20}"/>
    <cellStyle name="Note 7 8 2 2" xfId="1955" xr:uid="{AEC2D40F-E6C2-4F81-ACAB-1B8FD335A628}"/>
    <cellStyle name="Note 7 8 2 2 2" xfId="1956" xr:uid="{6D0D7140-5522-487D-AF61-9E8804985F20}"/>
    <cellStyle name="Note 7 8 2 2 2 2" xfId="1957" xr:uid="{4FCB03FF-546C-4F36-8EE8-266551529201}"/>
    <cellStyle name="Note 7 8 2 2 3" xfId="1958" xr:uid="{8C205A9D-165A-4AED-ADF3-671830EC3A6C}"/>
    <cellStyle name="Note 7 8 2 3" xfId="1959" xr:uid="{57AE104B-3E93-411B-A473-CDEB5541F3F2}"/>
    <cellStyle name="Note 7 8 2 3 2" xfId="1960" xr:uid="{4B3A6701-4ABD-4E93-9DC2-0774B59E7FEB}"/>
    <cellStyle name="Note 7 8 2 4" xfId="1961" xr:uid="{0E9B7461-B6A1-43AD-9963-83526E874451}"/>
    <cellStyle name="Note 7 8 3" xfId="1962" xr:uid="{FD54E6FE-1AA3-47FB-98F1-C1F3185D5FC8}"/>
    <cellStyle name="Note 7 8 3 2" xfId="1963" xr:uid="{13672074-2F67-46A5-9138-298B8D22F628}"/>
    <cellStyle name="Note 7 8 3 2 2" xfId="1964" xr:uid="{10B86698-5374-4779-B1C9-2478F3D96A2A}"/>
    <cellStyle name="Note 7 8 3 3" xfId="1965" xr:uid="{D16270ED-5A88-48F9-8038-21B939217925}"/>
    <cellStyle name="Note 7 8 4" xfId="1966" xr:uid="{38552074-8189-416B-9979-4BC2EB931C45}"/>
    <cellStyle name="Note 7 8 4 2" xfId="1967" xr:uid="{92582D8D-08AE-4951-BDA4-75F3C8CDFECF}"/>
    <cellStyle name="Note 7 8 5" xfId="1968" xr:uid="{38C43510-440A-4F4B-BBD2-03DFA01ABB63}"/>
    <cellStyle name="Note 8 2" xfId="1969" xr:uid="{0C0572CB-FCAA-4500-996C-973FCB8444D9}"/>
    <cellStyle name="Note 8 2 2" xfId="1970" xr:uid="{DDEEA9BD-58D5-43ED-BD58-11376AEE3BF8}"/>
    <cellStyle name="Note 8 2 2 2" xfId="1971" xr:uid="{F611B4FD-4B0D-4930-B824-FC7E383F9EE7}"/>
    <cellStyle name="Note 8 2 2 2 2" xfId="1972" xr:uid="{A40AD8AA-85E1-4A8A-919C-6D26DBDE8679}"/>
    <cellStyle name="Note 8 2 2 2 2 2" xfId="1973" xr:uid="{9F265095-F6FD-4097-9E57-D0D9F2DE4C38}"/>
    <cellStyle name="Note 8 2 2 2 3" xfId="1974" xr:uid="{746FD228-82AB-4C02-BFA6-11AEE16502A9}"/>
    <cellStyle name="Note 8 2 2 3" xfId="1975" xr:uid="{F4DB80E4-23C5-4806-B57F-5D2AA1FCF917}"/>
    <cellStyle name="Note 8 2 2 3 2" xfId="1976" xr:uid="{D69BF6F4-D227-40A9-BC76-C57CE9F27FD5}"/>
    <cellStyle name="Note 8 2 2 4" xfId="1977" xr:uid="{B63E8D98-E780-4099-BCB0-8C0532C3C88C}"/>
    <cellStyle name="Note 8 2 3" xfId="1978" xr:uid="{0C0281CC-E9AD-469F-A2EE-F50A0A84CB92}"/>
    <cellStyle name="Note 8 2 3 2" xfId="1979" xr:uid="{EF9E818C-E676-43E5-8B3F-EBD09B569953}"/>
    <cellStyle name="Note 8 2 3 2 2" xfId="1980" xr:uid="{2481ED87-0EA8-4679-9010-E1DF0B41E2B6}"/>
    <cellStyle name="Note 8 2 3 3" xfId="1981" xr:uid="{8D380F80-88EB-4754-B5A6-0DAC7095916E}"/>
    <cellStyle name="Note 8 2 4" xfId="1982" xr:uid="{D67C15B3-32E2-425B-88DC-F56E2178FE37}"/>
    <cellStyle name="Note 8 2 4 2" xfId="1983" xr:uid="{C6E8C128-3B92-4B62-9E69-206A1776D028}"/>
    <cellStyle name="Note 8 2 5" xfId="1984" xr:uid="{25719570-4C18-45EA-99F3-4AD3AA1ABBBC}"/>
    <cellStyle name="Note 8 3" xfId="1985" xr:uid="{AC1FC8AB-A11E-418B-B214-D0813247592B}"/>
    <cellStyle name="Note 8 3 2" xfId="1986" xr:uid="{9B4DF4D1-09AF-44D4-B7C0-5D8AB3772D10}"/>
    <cellStyle name="Note 8 3 2 2" xfId="1987" xr:uid="{21BFCD3E-C69C-45B8-8DEA-A7F716BC81A7}"/>
    <cellStyle name="Note 8 3 2 2 2" xfId="1988" xr:uid="{3CFDC25E-1D04-4ED8-96A9-E2CA4531ADE7}"/>
    <cellStyle name="Note 8 3 2 2 2 2" xfId="1989" xr:uid="{EAAB8373-82E3-492B-806D-E2AB635921DC}"/>
    <cellStyle name="Note 8 3 2 2 3" xfId="1990" xr:uid="{0E506C02-DBA4-41DD-AEC3-A6EC70FCB037}"/>
    <cellStyle name="Note 8 3 2 3" xfId="1991" xr:uid="{8A7CF451-F969-46E3-B67B-7E0DA145D233}"/>
    <cellStyle name="Note 8 3 2 3 2" xfId="1992" xr:uid="{13F5D4A5-9E04-44AC-B6D1-02C810074752}"/>
    <cellStyle name="Note 8 3 2 4" xfId="1993" xr:uid="{C4B80B80-13C8-4C87-A44F-FAB719868CB4}"/>
    <cellStyle name="Note 8 3 3" xfId="1994" xr:uid="{65559F5D-C97B-4058-8E4F-B601A9EA4928}"/>
    <cellStyle name="Note 8 3 3 2" xfId="1995" xr:uid="{A4301C41-AE92-4FD3-8398-FFA6F3CC7D3F}"/>
    <cellStyle name="Note 8 3 3 2 2" xfId="1996" xr:uid="{25551780-D24E-4D5F-832E-4B1380BF4E35}"/>
    <cellStyle name="Note 8 3 3 3" xfId="1997" xr:uid="{C7760C1A-60E8-4C1F-A343-33630190C76E}"/>
    <cellStyle name="Note 8 3 4" xfId="1998" xr:uid="{3169C37D-0611-4BB5-B120-0D936B477EE9}"/>
    <cellStyle name="Note 8 3 4 2" xfId="1999" xr:uid="{7EEC4238-5793-4049-AD64-0764D0458F6A}"/>
    <cellStyle name="Note 8 3 5" xfId="2000" xr:uid="{5B9FF29A-B7AD-48C1-8B46-9209BF516145}"/>
    <cellStyle name="Note 8 4" xfId="2001" xr:uid="{E55B657B-E04E-4DC6-B6E1-5DC7E446A792}"/>
    <cellStyle name="Note 8 4 2" xfId="2002" xr:uid="{DF1250F5-9374-4353-A452-64F275EF12BE}"/>
    <cellStyle name="Note 8 4 2 2" xfId="2003" xr:uid="{42E9CC98-114E-4009-A5A0-A55114F8D138}"/>
    <cellStyle name="Note 8 4 2 2 2" xfId="2004" xr:uid="{33EE3441-A31F-4727-A733-5A4C823F52E2}"/>
    <cellStyle name="Note 8 4 2 2 2 2" xfId="2005" xr:uid="{43EF0FBC-A891-467E-AB17-35D18FB518D8}"/>
    <cellStyle name="Note 8 4 2 2 3" xfId="2006" xr:uid="{C39C64DA-CFB3-4292-A26E-D65A90931436}"/>
    <cellStyle name="Note 8 4 2 3" xfId="2007" xr:uid="{EE1C2BF2-3F3E-4907-BE56-BA86542C459B}"/>
    <cellStyle name="Note 8 4 2 3 2" xfId="2008" xr:uid="{EA99A819-337A-477D-B092-05BE79C914F9}"/>
    <cellStyle name="Note 8 4 2 4" xfId="2009" xr:uid="{EB1D8B0C-A7B0-447C-B5AA-5A3FA05738E5}"/>
    <cellStyle name="Note 8 4 3" xfId="2010" xr:uid="{5CF10AA9-F8F5-4EBA-8BD2-2E7028D30ED6}"/>
    <cellStyle name="Note 8 4 3 2" xfId="2011" xr:uid="{5C1C3D36-CFB7-4C4D-A9B4-2BA06D42F14D}"/>
    <cellStyle name="Note 8 4 3 2 2" xfId="2012" xr:uid="{B40F38EC-B497-4E8B-9841-5DB7D4BEF771}"/>
    <cellStyle name="Note 8 4 3 3" xfId="2013" xr:uid="{6A5259E6-BEEC-4497-94E4-ABCD4288DA6A}"/>
    <cellStyle name="Note 8 4 4" xfId="2014" xr:uid="{A7EF0F8B-80B7-4FCA-A21C-D85CAECC346E}"/>
    <cellStyle name="Note 8 4 4 2" xfId="2015" xr:uid="{B78FBE24-A786-4A69-BE8F-82AFDE474D38}"/>
    <cellStyle name="Note 8 4 5" xfId="2016" xr:uid="{59BE8179-5FF2-4D7D-94D9-F779E5F25FCA}"/>
    <cellStyle name="Note 8 5" xfId="2017" xr:uid="{E8A2261F-8259-47AA-BF31-8AC56857B879}"/>
    <cellStyle name="Note 8 5 2" xfId="2018" xr:uid="{C89A1C70-668B-4D6C-AFEF-FCA695EA37DF}"/>
    <cellStyle name="Note 8 5 2 2" xfId="2019" xr:uid="{A7593490-043F-4457-B6BB-DE1AB1BEB1EF}"/>
    <cellStyle name="Note 8 5 2 2 2" xfId="2020" xr:uid="{CD8DBB9A-2CEB-4C29-9103-726C76152AAD}"/>
    <cellStyle name="Note 8 5 2 2 2 2" xfId="2021" xr:uid="{83FD6E20-5C26-4116-980F-7AD034C93D31}"/>
    <cellStyle name="Note 8 5 2 2 3" xfId="2022" xr:uid="{D58F7AC7-BBAA-4BFF-A645-D33B983B90F3}"/>
    <cellStyle name="Note 8 5 2 3" xfId="2023" xr:uid="{68EFAF52-4766-4428-B6E0-9BBBF42630E2}"/>
    <cellStyle name="Note 8 5 2 3 2" xfId="2024" xr:uid="{F1D26CF4-40C3-46EC-95E9-D0603B2FBE76}"/>
    <cellStyle name="Note 8 5 2 4" xfId="2025" xr:uid="{AC21DA73-A0C6-44AE-9546-6D7F2A33361B}"/>
    <cellStyle name="Note 8 5 3" xfId="2026" xr:uid="{85BBED63-818B-4B27-80A2-6DB6B046B089}"/>
    <cellStyle name="Note 8 5 3 2" xfId="2027" xr:uid="{C1200129-2399-4A19-9D58-D2EEE2496E30}"/>
    <cellStyle name="Note 8 5 3 2 2" xfId="2028" xr:uid="{E5EE74A7-65C5-4718-A642-753DE2E10EA9}"/>
    <cellStyle name="Note 8 5 3 3" xfId="2029" xr:uid="{BF5FDD41-60BD-4619-A8B4-8D4D298BCC0F}"/>
    <cellStyle name="Note 8 5 4" xfId="2030" xr:uid="{52BDE811-29DE-4FED-AA8F-F0FD7FABAA0C}"/>
    <cellStyle name="Note 8 5 4 2" xfId="2031" xr:uid="{731E24D7-F16A-4E02-8B2F-FD16EC48B640}"/>
    <cellStyle name="Note 8 5 5" xfId="2032" xr:uid="{3EA80541-7E28-4955-812B-EDE61C63CAF7}"/>
    <cellStyle name="Note 8 6" xfId="2033" xr:uid="{7D3C89B3-7669-4939-A7E2-CADBBB019547}"/>
    <cellStyle name="Note 8 6 2" xfId="2034" xr:uid="{DF3EBC50-90B4-4164-BC65-35C82878D40A}"/>
    <cellStyle name="Note 8 6 2 2" xfId="2035" xr:uid="{5C8E4488-AAC2-4B86-AFF2-41D6D3A9D05A}"/>
    <cellStyle name="Note 8 6 2 2 2" xfId="2036" xr:uid="{E41BD0F9-A8AB-4D6F-B969-522F5B4DB974}"/>
    <cellStyle name="Note 8 6 2 2 2 2" xfId="2037" xr:uid="{67390986-AA17-4870-A7A8-C8A23D387510}"/>
    <cellStyle name="Note 8 6 2 2 3" xfId="2038" xr:uid="{7FB719C5-1A6B-4CED-8682-62045E20B394}"/>
    <cellStyle name="Note 8 6 2 3" xfId="2039" xr:uid="{87184E6A-9133-49CF-BE29-29C21AD22FD5}"/>
    <cellStyle name="Note 8 6 2 3 2" xfId="2040" xr:uid="{D406741C-F1CC-4E1D-9A30-596A393F226D}"/>
    <cellStyle name="Note 8 6 2 4" xfId="2041" xr:uid="{1D5CF3C5-5432-4C56-A307-9180BC88D215}"/>
    <cellStyle name="Note 8 6 3" xfId="2042" xr:uid="{A518C14C-6B68-46D7-8E13-67C19DD2D39C}"/>
    <cellStyle name="Note 8 6 3 2" xfId="2043" xr:uid="{009C5EBA-7754-418A-9669-11D150616783}"/>
    <cellStyle name="Note 8 6 3 2 2" xfId="2044" xr:uid="{CD59D9DE-0ECC-4D29-A2A6-6779BA565953}"/>
    <cellStyle name="Note 8 6 3 3" xfId="2045" xr:uid="{C81EAFF2-C035-4124-95B9-FC40AC914B40}"/>
    <cellStyle name="Note 8 6 4" xfId="2046" xr:uid="{4FAF8CD0-498A-487E-AB67-059CEB54C3D1}"/>
    <cellStyle name="Note 8 6 4 2" xfId="2047" xr:uid="{0EDD5A4D-F5C1-4BC8-9318-A9D19059B67A}"/>
    <cellStyle name="Note 8 6 5" xfId="2048" xr:uid="{0D4F94D3-5134-4B77-BA38-17DD81DC691A}"/>
    <cellStyle name="Note 8 7" xfId="2049" xr:uid="{C8C93FEE-549F-4C19-AFA1-B19C4662F4A2}"/>
    <cellStyle name="Note 8 7 2" xfId="2050" xr:uid="{CEE9C8A4-E295-4553-A6FA-FFC257BABF15}"/>
    <cellStyle name="Note 8 7 2 2" xfId="2051" xr:uid="{7E7ED70B-1926-45D7-965C-208AB5D298BD}"/>
    <cellStyle name="Note 8 7 2 2 2" xfId="2052" xr:uid="{11734DF7-4EDE-4828-9484-12D0CF8B25F0}"/>
    <cellStyle name="Note 8 7 2 2 2 2" xfId="2053" xr:uid="{B6BF893D-5735-4E42-9D03-26481D7180F7}"/>
    <cellStyle name="Note 8 7 2 2 3" xfId="2054" xr:uid="{D6B9BCAE-8659-422E-A605-C00B80CC048E}"/>
    <cellStyle name="Note 8 7 2 3" xfId="2055" xr:uid="{71CAAB34-F901-4965-9345-726B0EC31586}"/>
    <cellStyle name="Note 8 7 2 3 2" xfId="2056" xr:uid="{DBEC62A8-4382-4DD0-8BED-8F7ED5CB6C4E}"/>
    <cellStyle name="Note 8 7 2 4" xfId="2057" xr:uid="{4ED88418-766A-41DB-8768-52CBABCA37DE}"/>
    <cellStyle name="Note 8 7 3" xfId="2058" xr:uid="{E206F227-B1EF-42B6-9AE7-F4A798823934}"/>
    <cellStyle name="Note 8 7 3 2" xfId="2059" xr:uid="{39D36628-CFD8-4B56-A4E8-70A797BE0C89}"/>
    <cellStyle name="Note 8 7 3 2 2" xfId="2060" xr:uid="{A5F32420-03E7-4682-A6A6-10EE2885DD17}"/>
    <cellStyle name="Note 8 7 3 3" xfId="2061" xr:uid="{85B6A976-51FC-4D4E-98C6-5E791CB19806}"/>
    <cellStyle name="Note 8 7 4" xfId="2062" xr:uid="{2C2FCFA2-2E84-4AA9-8203-5816E361C429}"/>
    <cellStyle name="Note 8 7 4 2" xfId="2063" xr:uid="{98670E42-3658-4DD4-985F-5092AF6247E4}"/>
    <cellStyle name="Note 8 7 5" xfId="2064" xr:uid="{290DA248-98B5-4087-A583-071D086AA878}"/>
    <cellStyle name="Note 8 8" xfId="2065" xr:uid="{7DB86803-F181-442C-961D-8F1155C91C56}"/>
    <cellStyle name="Note 8 8 2" xfId="2066" xr:uid="{F6F4EC28-5225-4B25-BBBA-9E8A4F92569F}"/>
    <cellStyle name="Note 8 8 2 2" xfId="2067" xr:uid="{F97BF3FE-E15F-44DE-9CF3-670924F262B7}"/>
    <cellStyle name="Note 8 8 2 2 2" xfId="2068" xr:uid="{CEBD30EF-FAF7-431D-8D5C-C76DE9672F81}"/>
    <cellStyle name="Note 8 8 2 2 2 2" xfId="2069" xr:uid="{A50F028A-15CD-47A3-AC6E-38775825531A}"/>
    <cellStyle name="Note 8 8 2 2 3" xfId="2070" xr:uid="{EBB57AAD-71A0-4519-AFC5-490EA97D53A1}"/>
    <cellStyle name="Note 8 8 2 3" xfId="2071" xr:uid="{BB4BC487-8E79-454A-8099-43153DD0FAC4}"/>
    <cellStyle name="Note 8 8 2 3 2" xfId="2072" xr:uid="{4C2CAB28-EADA-497B-BC46-F4834582BB0E}"/>
    <cellStyle name="Note 8 8 2 4" xfId="2073" xr:uid="{46A98DBE-BC2D-4E5A-8328-FB65155D26B4}"/>
    <cellStyle name="Note 8 8 3" xfId="2074" xr:uid="{479046C8-05D2-48E9-BABC-F9F7686679FF}"/>
    <cellStyle name="Note 8 8 3 2" xfId="2075" xr:uid="{42FE3474-65F6-4ABD-B239-E4A65058F28C}"/>
    <cellStyle name="Note 8 8 3 2 2" xfId="2076" xr:uid="{DA96306C-19CA-4B2F-8005-128779227FA5}"/>
    <cellStyle name="Note 8 8 3 3" xfId="2077" xr:uid="{F72227EF-97BA-4894-9CCC-BE4AC1422E58}"/>
    <cellStyle name="Note 8 8 4" xfId="2078" xr:uid="{516F0DA5-3F1B-476D-AED1-3ECFB82AB336}"/>
    <cellStyle name="Note 8 8 4 2" xfId="2079" xr:uid="{55EB156B-8BE8-4B42-BD2E-D7EE1D5C55AA}"/>
    <cellStyle name="Note 8 8 5" xfId="2080" xr:uid="{F021BA56-0507-406E-9DB1-2C921FE3BC32}"/>
    <cellStyle name="Note 9 2" xfId="2081" xr:uid="{F9AAF015-9E2F-4240-ACDE-F21C2BF4C29F}"/>
    <cellStyle name="Note 9 2 2" xfId="2082" xr:uid="{A8E1D616-E9D1-47A8-AB83-F14B12591C97}"/>
    <cellStyle name="Note 9 2 2 2" xfId="2083" xr:uid="{FB1495AE-9DDC-437B-AA62-E7A1885C59CF}"/>
    <cellStyle name="Note 9 2 2 2 2" xfId="2084" xr:uid="{7C171137-BCB4-4B84-AD8A-23FE0A346900}"/>
    <cellStyle name="Note 9 2 2 2 2 2" xfId="2085" xr:uid="{302E95A6-A36D-4CB8-9A72-3AF7A9D5FFAB}"/>
    <cellStyle name="Note 9 2 2 2 3" xfId="2086" xr:uid="{E135A716-C89F-4A89-8CC7-DC1DA591AFF9}"/>
    <cellStyle name="Note 9 2 2 3" xfId="2087" xr:uid="{8D0F6DEB-4A3F-4B0E-8ACE-B384F0CBC78C}"/>
    <cellStyle name="Note 9 2 2 3 2" xfId="2088" xr:uid="{3DBD8A60-F1C3-4741-AEDB-22D383E08F15}"/>
    <cellStyle name="Note 9 2 2 4" xfId="2089" xr:uid="{64474929-54DD-4CB4-9CA6-372336FEDA86}"/>
    <cellStyle name="Note 9 2 3" xfId="2090" xr:uid="{31F0CF63-308D-48BE-8EED-D2EE7AD957D9}"/>
    <cellStyle name="Note 9 2 3 2" xfId="2091" xr:uid="{CCFF20F3-7421-4055-B5AF-E28C90B7D34C}"/>
    <cellStyle name="Note 9 2 3 2 2" xfId="2092" xr:uid="{2C40C636-6922-4E5D-9E3F-1E55F804F01E}"/>
    <cellStyle name="Note 9 2 3 3" xfId="2093" xr:uid="{CD44FB2D-B6C2-40EA-9B27-F88E9992EF66}"/>
    <cellStyle name="Note 9 2 4" xfId="2094" xr:uid="{3DFF4E5C-13EF-4EEB-9A83-DC7079CABE0B}"/>
    <cellStyle name="Note 9 2 4 2" xfId="2095" xr:uid="{786941A4-BF0A-4176-9251-9DB23E3DB52B}"/>
    <cellStyle name="Note 9 2 5" xfId="2096" xr:uid="{C23A2C0D-2D37-4FED-A703-B419338DC038}"/>
    <cellStyle name="Note 9 3" xfId="2097" xr:uid="{7B8DE37D-EA17-4D2A-82BD-992F659F54EC}"/>
    <cellStyle name="Note 9 3 2" xfId="2098" xr:uid="{B6E83352-4B8B-4962-8505-96753A286F74}"/>
    <cellStyle name="Note 9 3 2 2" xfId="2099" xr:uid="{84D52FA8-A11D-44DF-99A3-D3F7EB298927}"/>
    <cellStyle name="Note 9 3 2 2 2" xfId="2100" xr:uid="{E68C0EB9-DE91-4B2F-A91D-3B4A01A96DB5}"/>
    <cellStyle name="Note 9 3 2 2 2 2" xfId="2101" xr:uid="{5B990807-07F6-4FB8-B37D-C981399AC517}"/>
    <cellStyle name="Note 9 3 2 2 3" xfId="2102" xr:uid="{7E46A7EA-2ECF-4E63-AA4D-6B78D97A840A}"/>
    <cellStyle name="Note 9 3 2 3" xfId="2103" xr:uid="{0BAFE07E-ED76-4707-BBA1-FCC3788B6C6A}"/>
    <cellStyle name="Note 9 3 2 3 2" xfId="2104" xr:uid="{6F2EC359-B9D7-4842-BE84-9583D954C37D}"/>
    <cellStyle name="Note 9 3 2 4" xfId="2105" xr:uid="{17D75D57-45CE-4CB1-97D2-720410DCBFAC}"/>
    <cellStyle name="Note 9 3 3" xfId="2106" xr:uid="{B90525A2-28FA-4A94-86EB-FCDA44D0F692}"/>
    <cellStyle name="Note 9 3 3 2" xfId="2107" xr:uid="{243F21FE-53A8-4A0A-BCFA-99A54FAD8EAA}"/>
    <cellStyle name="Note 9 3 3 2 2" xfId="2108" xr:uid="{3734F963-26A6-40FF-951B-38A5FEC6A87F}"/>
    <cellStyle name="Note 9 3 3 3" xfId="2109" xr:uid="{DAF7B16E-877B-442B-B66E-7B5A669D427D}"/>
    <cellStyle name="Note 9 3 4" xfId="2110" xr:uid="{67FDA489-01D5-4BD3-905D-7E461DC0F384}"/>
    <cellStyle name="Note 9 3 4 2" xfId="2111" xr:uid="{B6C60605-73BF-4D97-872B-53EF96265DAE}"/>
    <cellStyle name="Note 9 3 5" xfId="2112" xr:uid="{EF6D344F-1D19-4E98-B894-023EAB196A2E}"/>
    <cellStyle name="Note 9 4" xfId="2113" xr:uid="{AC743147-42E1-4722-85BF-8ACCC51B5AE6}"/>
    <cellStyle name="Note 9 4 2" xfId="2114" xr:uid="{215235F9-2263-45B2-8B39-BE745A93090A}"/>
    <cellStyle name="Note 9 4 2 2" xfId="2115" xr:uid="{5724C608-3765-40A0-84F2-0538878BBA21}"/>
    <cellStyle name="Note 9 4 2 2 2" xfId="2116" xr:uid="{92D37CC3-E168-46AC-8531-11988404CB0B}"/>
    <cellStyle name="Note 9 4 2 2 2 2" xfId="2117" xr:uid="{408DE6EA-7B9B-4162-9EE3-D5BF83C6C980}"/>
    <cellStyle name="Note 9 4 2 2 3" xfId="2118" xr:uid="{C66B9D05-9AE9-43F3-8DA5-D45573215E76}"/>
    <cellStyle name="Note 9 4 2 3" xfId="2119" xr:uid="{BC9E72A5-112C-4785-93B2-FDAD25D08748}"/>
    <cellStyle name="Note 9 4 2 3 2" xfId="2120" xr:uid="{0EFD5FA5-83F5-414E-9A8C-12598855A0AA}"/>
    <cellStyle name="Note 9 4 2 4" xfId="2121" xr:uid="{0A8D61E5-7138-4614-BEC9-940871EE809D}"/>
    <cellStyle name="Note 9 4 3" xfId="2122" xr:uid="{F6B51DFE-C1F3-447C-BD97-6FAE9E8FD516}"/>
    <cellStyle name="Note 9 4 3 2" xfId="2123" xr:uid="{DDB834FB-8E96-4BA1-A1E3-7DC108C50896}"/>
    <cellStyle name="Note 9 4 3 2 2" xfId="2124" xr:uid="{6A5D9614-A750-4092-834B-C3A4983FFC48}"/>
    <cellStyle name="Note 9 4 3 3" xfId="2125" xr:uid="{BD4E81AE-B4B5-49AE-A543-689BD0EC9C5A}"/>
    <cellStyle name="Note 9 4 4" xfId="2126" xr:uid="{D657F0D3-2FB3-4388-9F94-62A8FCDB5535}"/>
    <cellStyle name="Note 9 4 4 2" xfId="2127" xr:uid="{16B76A00-7213-451C-BA14-F7F7BCE1858D}"/>
    <cellStyle name="Note 9 4 5" xfId="2128" xr:uid="{5B06FBF6-4617-4822-A4C6-E0945BB759B8}"/>
    <cellStyle name="Note 9 5" xfId="2129" xr:uid="{A48F09C1-BD0B-40D6-8CAE-EF71EBC188CF}"/>
    <cellStyle name="Note 9 5 2" xfId="2130" xr:uid="{91C4E8C8-4832-49A3-8EC8-7A8F6C5B65BB}"/>
    <cellStyle name="Note 9 5 2 2" xfId="2131" xr:uid="{1CC0870B-5851-4001-85C5-49BF89A32420}"/>
    <cellStyle name="Note 9 5 2 2 2" xfId="2132" xr:uid="{BEA0D9F4-AADF-4E27-8970-465EFF16C69B}"/>
    <cellStyle name="Note 9 5 2 2 2 2" xfId="2133" xr:uid="{4FAD2018-1F8D-463E-B6D9-8FE58BB64B64}"/>
    <cellStyle name="Note 9 5 2 2 3" xfId="2134" xr:uid="{F9E2D033-AB7E-4D39-B3F6-308FBE4C5007}"/>
    <cellStyle name="Note 9 5 2 3" xfId="2135" xr:uid="{DC43EFDF-4401-4323-BF36-5B4873532840}"/>
    <cellStyle name="Note 9 5 2 3 2" xfId="2136" xr:uid="{8E6787E3-7E68-49A7-999C-5CCE1DA44669}"/>
    <cellStyle name="Note 9 5 2 4" xfId="2137" xr:uid="{60650CA8-D3DE-4B9B-8CE8-D9CB74B68FEB}"/>
    <cellStyle name="Note 9 5 3" xfId="2138" xr:uid="{31F0276B-C7FE-4B99-A956-F65616FC2AC2}"/>
    <cellStyle name="Note 9 5 3 2" xfId="2139" xr:uid="{F2F6FB7D-AB00-49E1-BD09-8AE6BB4A2BB1}"/>
    <cellStyle name="Note 9 5 3 2 2" xfId="2140" xr:uid="{3B0B75F3-E7C3-405E-B5A5-E9B1E0B8AFFD}"/>
    <cellStyle name="Note 9 5 3 3" xfId="2141" xr:uid="{A6FD9676-B6BD-4D4F-BBA1-07E5C1FD4412}"/>
    <cellStyle name="Note 9 5 4" xfId="2142" xr:uid="{114FAE27-21AC-4865-A74B-5E5E123C043A}"/>
    <cellStyle name="Note 9 5 4 2" xfId="2143" xr:uid="{CFCCB122-38CD-4EA4-B45D-85E43B424D93}"/>
    <cellStyle name="Note 9 5 5" xfId="2144" xr:uid="{9C542D35-9BB8-463C-8AB1-9D415123E264}"/>
    <cellStyle name="Note 9 6" xfId="2145" xr:uid="{988FB26B-6218-4082-9147-08E8A00EF750}"/>
    <cellStyle name="Note 9 6 2" xfId="2146" xr:uid="{10E49F75-6789-4DD1-BDC5-F942FEA0F9B4}"/>
    <cellStyle name="Note 9 6 2 2" xfId="2147" xr:uid="{8CE603B3-0D9A-4321-8F67-89C11CF5FAD9}"/>
    <cellStyle name="Note 9 6 2 2 2" xfId="2148" xr:uid="{83886C2D-2228-4E9F-8C25-CF845BA98356}"/>
    <cellStyle name="Note 9 6 2 2 2 2" xfId="2149" xr:uid="{AA137A9C-B781-4FF2-921A-B33133FD50F9}"/>
    <cellStyle name="Note 9 6 2 2 3" xfId="2150" xr:uid="{020670D3-B7F8-4489-9BD7-B14A64A36FC6}"/>
    <cellStyle name="Note 9 6 2 3" xfId="2151" xr:uid="{CA6D1B84-B907-4394-85CA-8B7F1533C26B}"/>
    <cellStyle name="Note 9 6 2 3 2" xfId="2152" xr:uid="{C55A6B57-2B29-4855-A6AF-DEC25A02A64B}"/>
    <cellStyle name="Note 9 6 2 4" xfId="2153" xr:uid="{BCDC335B-9558-4213-B95C-39606E0D367E}"/>
    <cellStyle name="Note 9 6 3" xfId="2154" xr:uid="{FC75FD4B-3F82-4429-9D92-ACE39323CAD5}"/>
    <cellStyle name="Note 9 6 3 2" xfId="2155" xr:uid="{3E5611A1-EA62-4498-BBE5-E0D4B55EC4BB}"/>
    <cellStyle name="Note 9 6 3 2 2" xfId="2156" xr:uid="{1760853C-6D67-46D7-9F5B-3C22C7E9FC00}"/>
    <cellStyle name="Note 9 6 3 3" xfId="2157" xr:uid="{75D29964-092C-4BF7-8369-6888C6AD2061}"/>
    <cellStyle name="Note 9 6 4" xfId="2158" xr:uid="{939E2464-1A1A-4131-B41F-A0C20571C43C}"/>
    <cellStyle name="Note 9 6 4 2" xfId="2159" xr:uid="{CC259845-9CF0-404B-A5C2-C75DCC1E7B15}"/>
    <cellStyle name="Note 9 6 5" xfId="2160" xr:uid="{587AF4D4-BF02-4444-BB46-DB151D2E53C9}"/>
    <cellStyle name="Note 9 7" xfId="2161" xr:uid="{97B48DC5-F7A7-4899-A5A3-5270B990D58A}"/>
    <cellStyle name="Note 9 7 2" xfId="2162" xr:uid="{11405179-75F6-479E-AB87-6394871A716B}"/>
    <cellStyle name="Note 9 7 2 2" xfId="2163" xr:uid="{6A9DBB72-9C13-4EE0-A9BC-73E9F1C3D6D4}"/>
    <cellStyle name="Note 9 7 2 2 2" xfId="2164" xr:uid="{EB8A2EE7-A7E8-4E51-BE3F-35438DA607AD}"/>
    <cellStyle name="Note 9 7 2 2 2 2" xfId="2165" xr:uid="{81DFDE4C-91B0-4A85-91F0-1A5DCD77BA84}"/>
    <cellStyle name="Note 9 7 2 2 3" xfId="2166" xr:uid="{ADDC4DD5-4A4F-4465-907B-2C56E75D89CD}"/>
    <cellStyle name="Note 9 7 2 3" xfId="2167" xr:uid="{648D5190-9A4F-4B30-A110-485729C40D32}"/>
    <cellStyle name="Note 9 7 2 3 2" xfId="2168" xr:uid="{3F82B002-F07E-4ECE-80A5-88322418D235}"/>
    <cellStyle name="Note 9 7 2 4" xfId="2169" xr:uid="{30C4242E-BE46-475C-89C4-478E870DC349}"/>
    <cellStyle name="Note 9 7 3" xfId="2170" xr:uid="{FB2B3059-157E-4BE6-A7EF-C613A87875D2}"/>
    <cellStyle name="Note 9 7 3 2" xfId="2171" xr:uid="{EE0F64C3-3984-4554-85B1-04B1FBDD667F}"/>
    <cellStyle name="Note 9 7 3 2 2" xfId="2172" xr:uid="{46D3119B-0A06-4393-8122-24EE1BF48D0E}"/>
    <cellStyle name="Note 9 7 3 3" xfId="2173" xr:uid="{0355150D-CF1B-4175-94D1-26C9FE5FC49A}"/>
    <cellStyle name="Note 9 7 4" xfId="2174" xr:uid="{995E5E72-9C18-4EEF-98DE-E48547596311}"/>
    <cellStyle name="Note 9 7 4 2" xfId="2175" xr:uid="{96BFC917-D817-4518-A5C6-19FC119393BD}"/>
    <cellStyle name="Note 9 7 5" xfId="2176" xr:uid="{A13BC4F1-4E53-4B28-88F4-6477B037AAAC}"/>
    <cellStyle name="Note 9 8" xfId="2177" xr:uid="{31122EAB-CFC7-499C-848A-343FC3710F56}"/>
    <cellStyle name="Note 9 8 2" xfId="2178" xr:uid="{D94C19A4-E40E-47AF-B959-F8625206C09E}"/>
    <cellStyle name="Note 9 8 2 2" xfId="2179" xr:uid="{EABAF42B-B124-45D9-B631-5F1BED72A730}"/>
    <cellStyle name="Note 9 8 2 2 2" xfId="2180" xr:uid="{75913376-6CD0-4845-9B72-9287E8E16C9D}"/>
    <cellStyle name="Note 9 8 2 2 2 2" xfId="2181" xr:uid="{7E349EBA-B20C-4208-9FAD-95D5F05D389D}"/>
    <cellStyle name="Note 9 8 2 2 3" xfId="2182" xr:uid="{D5EB7EBB-E461-4221-99F0-AB0F9CC578B0}"/>
    <cellStyle name="Note 9 8 2 3" xfId="2183" xr:uid="{5447FFA6-8477-4935-AA0D-96234B2487F8}"/>
    <cellStyle name="Note 9 8 2 3 2" xfId="2184" xr:uid="{38B53D53-561E-41A4-A6D0-A96ED0049DF7}"/>
    <cellStyle name="Note 9 8 2 4" xfId="2185" xr:uid="{D32DA6B1-CA32-4ED0-8806-30636E9B2F0B}"/>
    <cellStyle name="Note 9 8 3" xfId="2186" xr:uid="{3F23F3B6-DDED-4123-A748-F2AAE970E048}"/>
    <cellStyle name="Note 9 8 3 2" xfId="2187" xr:uid="{C1E311A1-401F-45B1-B6BD-99A9C6F5FCDC}"/>
    <cellStyle name="Note 9 8 3 2 2" xfId="2188" xr:uid="{570C4B16-E152-4348-A767-140B5745B1AA}"/>
    <cellStyle name="Note 9 8 3 3" xfId="2189" xr:uid="{FACEA73A-611D-4E32-A171-B38DA20665B9}"/>
    <cellStyle name="Note 9 8 4" xfId="2190" xr:uid="{3F9F7E53-2FDE-427E-9427-C87AD748AC61}"/>
    <cellStyle name="Note 9 8 4 2" xfId="2191" xr:uid="{B5B07E8E-A547-42E6-BBED-A918CF721740}"/>
    <cellStyle name="Note 9 8 5" xfId="2192" xr:uid="{EBC33D51-4740-4308-AF87-2DAA7D3C3B19}"/>
    <cellStyle name="notes" xfId="2193" xr:uid="{FC453F80-8021-4B22-8E8B-23AFAEAE1E5F}"/>
    <cellStyle name="Output 2" xfId="2194" xr:uid="{1D35AD1A-46D8-4909-B421-6EB7F9F34F15}"/>
    <cellStyle name="Output 2 2" xfId="2195" xr:uid="{5E839A4D-58F2-44B7-8D0F-C7961AE1A723}"/>
    <cellStyle name="Output 2 3" xfId="2196" xr:uid="{6DDB3A59-F2C1-45F6-A267-413541FF16AB}"/>
    <cellStyle name="Output 3" xfId="2197" xr:uid="{18710AB5-0655-49AA-AD91-FF5D8B37BBD0}"/>
    <cellStyle name="Output 4" xfId="2198" xr:uid="{AD42DAE8-EF43-4A30-BE2F-B611EBF57350}"/>
    <cellStyle name="Percent" xfId="1" builtinId="5"/>
    <cellStyle name="Percent [2]" xfId="2199" xr:uid="{43301DAB-D0FE-48E1-8B78-A55C50469A4D}"/>
    <cellStyle name="Percent 10" xfId="2200" xr:uid="{1904B540-E1C9-4615-AB6A-BA289231BEB4}"/>
    <cellStyle name="Percent 11" xfId="2201" xr:uid="{342F506F-B779-4D33-81F9-7E42AE07BDBE}"/>
    <cellStyle name="Percent 12" xfId="2202" xr:uid="{825FAFEB-BBBB-4FA5-BA91-857D1240E857}"/>
    <cellStyle name="Percent 12 2" xfId="2203" xr:uid="{1462B58F-8A15-47ED-928A-2A86723A48F4}"/>
    <cellStyle name="Percent 13" xfId="2204" xr:uid="{ED490F11-845A-4031-83FC-A30C2AC61657}"/>
    <cellStyle name="Percent 14" xfId="2205" xr:uid="{8C7C1CD2-D818-49E7-B9DF-FBE62C60DAC6}"/>
    <cellStyle name="Percent 15" xfId="2206" xr:uid="{81796FBB-B87F-405D-88D6-1082FC7765D8}"/>
    <cellStyle name="Percent 15 2" xfId="2207" xr:uid="{DFCF6397-DF0F-4A56-BD5F-DF36D26E3DFE}"/>
    <cellStyle name="Percent 15 2 2" xfId="2208" xr:uid="{DBA792DE-DBDF-4539-8AE1-53B66DF9F9DA}"/>
    <cellStyle name="Percent 15 3" xfId="2209" xr:uid="{B553C46C-D076-4416-B8E0-370F93B86CB5}"/>
    <cellStyle name="Percent 16" xfId="2210" xr:uid="{38830955-574F-452F-8A56-F5BA9E3B9154}"/>
    <cellStyle name="Percent 16 2" xfId="2211" xr:uid="{DF2A10B2-F1DF-4D15-A841-369B4C2BD5D3}"/>
    <cellStyle name="Percent 16 2 2" xfId="2212" xr:uid="{B18B559F-A9EC-49DA-8F2A-42A59902D935}"/>
    <cellStyle name="Percent 16 3" xfId="2213" xr:uid="{27B440A2-26F6-4B00-A4D9-7030B1BAD0D2}"/>
    <cellStyle name="Percent 17" xfId="2214" xr:uid="{C58BAB6F-95F6-4111-A979-D9DDAB030895}"/>
    <cellStyle name="Percent 17 2" xfId="2215" xr:uid="{483DC74C-5C7C-4ED3-91C3-3CE27BC3EF2B}"/>
    <cellStyle name="Percent 17 2 2" xfId="2216" xr:uid="{0C756CBA-DF87-43E9-8346-8862ED0B20BA}"/>
    <cellStyle name="Percent 17 3" xfId="2217" xr:uid="{AEE5913B-E36F-43F0-BC7D-A58D2D95D34E}"/>
    <cellStyle name="Percent 18" xfId="2218" xr:uid="{9C35C20C-420F-4D13-BF43-8B89DC91B47A}"/>
    <cellStyle name="Percent 18 2" xfId="2219" xr:uid="{949E93C5-C610-4B5E-9262-A98DC2E42BE4}"/>
    <cellStyle name="Percent 18 2 2" xfId="2220" xr:uid="{693843B0-898A-41D4-A7B4-AB4CE7299E5E}"/>
    <cellStyle name="Percent 18 3" xfId="2221" xr:uid="{3A1BD0A6-23F0-4A5F-B5F0-4ABBA17ADC75}"/>
    <cellStyle name="Percent 19" xfId="2222" xr:uid="{8AD460E9-85A9-47B4-BE6F-36863ADA1D3C}"/>
    <cellStyle name="Percent 19 2" xfId="2223" xr:uid="{CFB97507-3C15-457C-80E1-B0991D071644}"/>
    <cellStyle name="Percent 19 2 2" xfId="2224" xr:uid="{D6F5776C-0E28-4776-9F4D-C001885F183D}"/>
    <cellStyle name="Percent 19 3" xfId="2225" xr:uid="{F47CC951-97C9-4BFD-B73A-91D1F8471482}"/>
    <cellStyle name="Percent 2" xfId="2226" xr:uid="{1D4CA6DA-8380-4FA8-B338-7A2954D8D417}"/>
    <cellStyle name="Percent 2 2" xfId="2227" xr:uid="{7E95444E-0AF4-430D-A331-93A06EA26E91}"/>
    <cellStyle name="Percent 2 2 2" xfId="2228" xr:uid="{B59AED60-AC08-472D-96FD-6632C2A048AE}"/>
    <cellStyle name="Percent 2 2 2 2" xfId="2229" xr:uid="{59E7FAAA-51AC-4B93-8534-3E16553E63F4}"/>
    <cellStyle name="Percent 2 2 2 2 2" xfId="2230" xr:uid="{1A5F3F40-BBDA-452C-834D-D4377E7ABC3E}"/>
    <cellStyle name="Percent 2 2 2 2 3" xfId="2231" xr:uid="{88CF954F-9D42-4B96-B435-7E8709C38411}"/>
    <cellStyle name="Percent 2 2 2 3" xfId="2232" xr:uid="{17F18CF3-E0C0-49ED-ACF0-D85D040D3354}"/>
    <cellStyle name="Percent 2 2 2 3 2" xfId="2233" xr:uid="{C4091789-18F1-4C05-98C7-43CD8458E29E}"/>
    <cellStyle name="Percent 2 2 2 3 3" xfId="2234" xr:uid="{9AB0C8A5-28CF-453D-B777-97C10D96F995}"/>
    <cellStyle name="Percent 2 2 2 4" xfId="2235" xr:uid="{FD4DC855-B9FB-4421-9D3C-79DA08696F70}"/>
    <cellStyle name="Percent 2 2 2 4 2" xfId="2236" xr:uid="{BC3E7513-1DDE-4D3A-BA6F-7910D4B99E5B}"/>
    <cellStyle name="Percent 2 2 2 4 3" xfId="2237" xr:uid="{4BA99284-5F24-43A2-BFE6-DC1E32D85026}"/>
    <cellStyle name="Percent 2 2 2 5" xfId="2238" xr:uid="{C5307FC5-8AC7-464B-BD41-753B3633DF8B}"/>
    <cellStyle name="Percent 2 2 2 5 2" xfId="2239" xr:uid="{A94ADE62-2F34-4E2A-B296-52A91E75BFEA}"/>
    <cellStyle name="Percent 2 2 2 6" xfId="2240" xr:uid="{4A29335D-42BA-43A7-9479-9E38BD3AB4CD}"/>
    <cellStyle name="Percent 2 2 2 7" xfId="2241" xr:uid="{753DD9BB-8F34-40AF-ADD2-5A31C1082FB4}"/>
    <cellStyle name="Percent 2 2 3" xfId="2242" xr:uid="{B012F1BB-757D-4283-A88C-2E3D2C5A64CA}"/>
    <cellStyle name="Percent 2 2 3 2" xfId="2243" xr:uid="{67251883-3AF0-4AC3-8619-BF05B6FFC1E7}"/>
    <cellStyle name="Percent 2 2 3 3" xfId="2244" xr:uid="{3D1C3C00-92EE-4189-AE6E-87CD99875000}"/>
    <cellStyle name="Percent 2 2 4" xfId="2245" xr:uid="{EF97C092-8610-4463-A5F6-45B62CE4AD43}"/>
    <cellStyle name="Percent 2 2 5" xfId="2246" xr:uid="{68F17AA0-F4E0-485C-9796-4063CFAE5CCF}"/>
    <cellStyle name="Percent 2 2 6" xfId="2247" xr:uid="{4C0E34DF-C6BD-40B8-8EEC-4A11A2AD5E84}"/>
    <cellStyle name="Percent 2 3" xfId="2248" xr:uid="{9771E1CC-13CA-40F9-9108-A85D075F30F7}"/>
    <cellStyle name="Percent 2 3 2" xfId="2249" xr:uid="{442A0DD4-9EC4-4F86-80B5-65225BE461CA}"/>
    <cellStyle name="Percent 2 3 2 2" xfId="2250" xr:uid="{947197BF-7D8D-4277-ADC7-4788AED2746A}"/>
    <cellStyle name="Percent 2 3 2 3" xfId="2251" xr:uid="{A5ABF324-6784-4597-A98C-D9FEB6F8725B}"/>
    <cellStyle name="Percent 2 3 3" xfId="2252" xr:uid="{D17A2BAD-AE3E-4BFF-A8B0-CAB74F4611D6}"/>
    <cellStyle name="Percent 2 3 3 2" xfId="2253" xr:uid="{B7CA1DDC-B606-4DC8-A863-04C992C6164E}"/>
    <cellStyle name="Percent 2 3 3 3" xfId="2254" xr:uid="{5A855B79-A2EC-4544-BAD7-A828AA6213C8}"/>
    <cellStyle name="Percent 2 3 4" xfId="2255" xr:uid="{F347143B-B858-45B9-BDFA-51FBC3B65E77}"/>
    <cellStyle name="Percent 2 3 4 2" xfId="2256" xr:uid="{866ECE32-A31C-4DD4-9666-5C494C02FE02}"/>
    <cellStyle name="Percent 2 3 4 3" xfId="2257" xr:uid="{7CD61354-0822-4CBD-9754-4E4FD203ED28}"/>
    <cellStyle name="Percent 2 3 5" xfId="2258" xr:uid="{1D2012E1-6351-4783-8727-B9DB6AD219BB}"/>
    <cellStyle name="Percent 2 3 5 2" xfId="2259" xr:uid="{4AE7ACB9-BE80-4F08-9E18-2D835C31F463}"/>
    <cellStyle name="Percent 2 3 6" xfId="2260" xr:uid="{3BB5DB36-E9D5-4AEB-B0F8-695B33B5C0DE}"/>
    <cellStyle name="Percent 2 3 7" xfId="2261" xr:uid="{3650B6C4-B79E-409B-AAE1-08DAC443D0F9}"/>
    <cellStyle name="Percent 2 4" xfId="2262" xr:uid="{40FCD763-0A50-4ED5-806B-FA458EFDCA75}"/>
    <cellStyle name="Percent 2 5" xfId="2263" xr:uid="{0DB190B6-E08B-4C8C-BDE3-8ECEB246007D}"/>
    <cellStyle name="Percent 2 6" xfId="2264" xr:uid="{E0C9C6DD-7971-464D-AFE3-FAC035842A2E}"/>
    <cellStyle name="Percent 20" xfId="2265" xr:uid="{612217EB-D3C4-4DC0-A77F-F399DBFFA0F1}"/>
    <cellStyle name="Percent 20 2" xfId="2266" xr:uid="{E9ABEB27-6E47-4092-99E3-6D85C08052FF}"/>
    <cellStyle name="Percent 21" xfId="2267" xr:uid="{4E7E9FBC-F40E-457B-A43B-B58794677224}"/>
    <cellStyle name="Percent 21 2" xfId="2268" xr:uid="{A4AA61A4-B0FC-4B95-A368-D0FBAC46C07A}"/>
    <cellStyle name="Percent 22" xfId="2269" xr:uid="{91EF910A-D390-45B1-863B-236135EF6DC6}"/>
    <cellStyle name="Percent 22 2" xfId="2270" xr:uid="{A733987F-0075-4724-BEBF-71F1632CB0CE}"/>
    <cellStyle name="Percent 23" xfId="2271" xr:uid="{B5AAE753-9E11-4A0C-8186-A2FA4C24A889}"/>
    <cellStyle name="Percent 23 2" xfId="2272" xr:uid="{051B4116-9891-46E4-9817-9E53707BEB70}"/>
    <cellStyle name="Percent 24" xfId="2273" xr:uid="{127DD24D-C810-46B9-A8F0-7C7E0B218E76}"/>
    <cellStyle name="Percent 24 2" xfId="2274" xr:uid="{416D8CBF-9046-4EC8-B93E-D71CDC6C01D4}"/>
    <cellStyle name="Percent 25" xfId="2275" xr:uid="{52BBB027-8A0D-4D6C-9498-1C86DBB1053E}"/>
    <cellStyle name="Percent 25 2" xfId="2276" xr:uid="{49A38916-E76A-462A-A557-709CF940905B}"/>
    <cellStyle name="Percent 26" xfId="2277" xr:uid="{9588035B-FDF0-41FB-BE2A-EBC411B790C3}"/>
    <cellStyle name="Percent 26 2" xfId="2278" xr:uid="{187582D7-67B6-47B5-AD11-FC2B924D499E}"/>
    <cellStyle name="Percent 27" xfId="2279" xr:uid="{D01C5AA1-5805-41B3-99B2-751068D65346}"/>
    <cellStyle name="Percent 27 2" xfId="2280" xr:uid="{44711EB8-77CC-41B7-AB89-35AB6D980983}"/>
    <cellStyle name="Percent 28" xfId="2281" xr:uid="{14AC8B15-62EE-43A7-BD61-5BE30A81219D}"/>
    <cellStyle name="Percent 28 2" xfId="2282" xr:uid="{6AB426E6-94CD-4272-8470-C8C8A6D3BEC9}"/>
    <cellStyle name="Percent 29" xfId="2283" xr:uid="{BCE8B4C6-09DC-4C70-B689-D2EA352C23A3}"/>
    <cellStyle name="Percent 29 2" xfId="2284" xr:uid="{C8A81165-9869-4E97-BC1D-D958FD1CDD96}"/>
    <cellStyle name="Percent 3" xfId="2285" xr:uid="{CCFA3FE8-9FF6-4091-AB88-B554F7E6E351}"/>
    <cellStyle name="Percent 3 2" xfId="2286" xr:uid="{B5C22157-53F8-48A4-AE2C-65270C5C1944}"/>
    <cellStyle name="Percent 30" xfId="2287" xr:uid="{461A562D-208B-434B-B4F9-F590E343D606}"/>
    <cellStyle name="Percent 30 2" xfId="2288" xr:uid="{BC51226E-BFF0-4DAB-9F26-0B31D1395570}"/>
    <cellStyle name="Percent 31" xfId="2289" xr:uid="{DA725E4D-E7C4-4E16-8D7C-4F391C9CFD11}"/>
    <cellStyle name="Percent 31 2" xfId="2290" xr:uid="{98B36020-E7EF-438C-A33B-CDE683A7C358}"/>
    <cellStyle name="Percent 32" xfId="2291" xr:uid="{595E3E2F-AC11-4E79-8D5C-354FB09B4438}"/>
    <cellStyle name="Percent 32 2" xfId="2292" xr:uid="{53D870C7-BC6C-49BE-83EC-C21B093D9070}"/>
    <cellStyle name="Percent 33" xfId="2293" xr:uid="{4205A243-5F31-437D-B8D8-AEBE4136F18A}"/>
    <cellStyle name="Percent 34" xfId="2294" xr:uid="{AF1AF757-8EEE-4E45-93D7-32AAC3D72C3D}"/>
    <cellStyle name="Percent 35" xfId="2295" xr:uid="{3B01FC06-FBC0-4582-8CC4-CE610F78DA7B}"/>
    <cellStyle name="Percent 36" xfId="2296" xr:uid="{60456DD4-6790-41C2-9006-A586DB5884A1}"/>
    <cellStyle name="Percent 37" xfId="2297" xr:uid="{9FCF709B-1288-475E-8519-4DA1581DABDB}"/>
    <cellStyle name="Percent 38" xfId="2298" xr:uid="{71650B9D-B90B-40BF-8520-DE2E4E54C827}"/>
    <cellStyle name="Percent 39" xfId="2299" xr:uid="{E7A7E57D-544A-40FC-9FFC-CCD49C03E7EB}"/>
    <cellStyle name="Percent 4" xfId="2300" xr:uid="{3B11CC94-EF39-4596-AD52-F75EAD902749}"/>
    <cellStyle name="Percent 4 2" xfId="2301" xr:uid="{9BB4A8E6-573C-4157-AA90-954102E2C037}"/>
    <cellStyle name="Percent 40" xfId="2302" xr:uid="{BD65B0E4-4151-413F-A889-04FC823B0391}"/>
    <cellStyle name="Percent 41" xfId="2303" xr:uid="{5F16D7CA-E128-496C-B369-CC22BD0AE2F5}"/>
    <cellStyle name="Percent 5" xfId="2304" xr:uid="{FEAF3B29-0797-46AA-B77F-C0E93CCFFB2A}"/>
    <cellStyle name="Percent 5 2" xfId="2305" xr:uid="{405A2F65-FACB-4639-8F60-1798ACD76EA4}"/>
    <cellStyle name="Percent 6" xfId="2306" xr:uid="{1919E945-6495-48DA-A9C9-231C4CF9B6A3}"/>
    <cellStyle name="Percent 7" xfId="2307" xr:uid="{5CB27181-5BB7-4A64-8FCE-A8114F6B4559}"/>
    <cellStyle name="Percent 8" xfId="2308" xr:uid="{E7B6CB08-BFF2-40B0-9886-0DA48AE5D804}"/>
    <cellStyle name="Percent 8 2" xfId="2309" xr:uid="{4B7EC458-C10D-4FE5-A8F1-5503C258BC83}"/>
    <cellStyle name="Percent 9" xfId="2310" xr:uid="{E3D308BA-BB6E-4F34-8C30-4922C90D90E8}"/>
    <cellStyle name="Procentowy 3" xfId="2311" xr:uid="{9695FE7D-D716-4423-8DC6-241D4DBC67CA}"/>
    <cellStyle name="Procentowy 8" xfId="2312" xr:uid="{CB767BEA-E0B7-40A7-8A5B-3333D2FFD527}"/>
    <cellStyle name="Prozent_SubCatperStud" xfId="2313" xr:uid="{9ADD7CA3-4FC0-430A-9154-96FBA899F15C}"/>
    <cellStyle name="row" xfId="2314" xr:uid="{A8C57862-3D75-4225-A373-AB71C42F7E42}"/>
    <cellStyle name="rowblack_line" xfId="2315" xr:uid="{C631B559-B6A8-45F8-9654-9C22BE866387}"/>
    <cellStyle name="rowblue_line" xfId="2316" xr:uid="{2829CE70-BAB8-43DB-8782-8495D2C925AC}"/>
    <cellStyle name="RowCodes" xfId="2317" xr:uid="{3F4A927B-6A47-4165-9D9E-D8B679B2A492}"/>
    <cellStyle name="Row-Col Headings" xfId="2318" xr:uid="{779EF048-18C8-40EF-8DB2-060C5E37532C}"/>
    <cellStyle name="RowTitles" xfId="2319" xr:uid="{AB84C1C8-2C2D-4FE1-8D0D-CA9A1DDFA00E}"/>
    <cellStyle name="RowTitles1-Detail" xfId="2320" xr:uid="{A969EDF5-1E90-45E0-A2D1-F26BCEED484F}"/>
    <cellStyle name="RowTitles1-Detail 2" xfId="2321" xr:uid="{8D1701A3-2336-469F-AEB6-705320624640}"/>
    <cellStyle name="RowTitles-Col2" xfId="2322" xr:uid="{842B4DAA-E82C-4D11-9565-74F78BB8F451}"/>
    <cellStyle name="RowTitles-Col2 2" xfId="2323" xr:uid="{EB2979BB-2E94-4150-88AC-94DA1EBA008A}"/>
    <cellStyle name="RowTitles-Detail" xfId="2324" xr:uid="{9AEBB304-241B-4087-8AA3-38C5B8A6AEA4}"/>
    <cellStyle name="RowTitles-Detail 2" xfId="2325" xr:uid="{6C438D9A-64B4-4C9C-8AD7-A3BE11E7F584}"/>
    <cellStyle name="semestre" xfId="2326" xr:uid="{18FA6C42-832F-42D0-88B9-14048CC6CCE9}"/>
    <cellStyle name="Standaard_Blad1" xfId="2327" xr:uid="{7EAC79AC-860F-4B95-B5D2-6EC248EEE9FC}"/>
    <cellStyle name="Standard_41 Grundkompetenzen" xfId="2328" xr:uid="{E602BF26-059E-4025-8934-5FE3F2259759}"/>
    <cellStyle name="Style 1" xfId="2329" xr:uid="{0D541EC3-AE9F-4959-910C-5978790E7756}"/>
    <cellStyle name="Style 1 2" xfId="2330" xr:uid="{0686EF03-E858-46EA-B27B-4F64C7FCE38B}"/>
    <cellStyle name="Style1" xfId="2395" xr:uid="{83CDC0D1-9A12-45C0-A9F3-D51B0015F3B8}"/>
    <cellStyle name="Style1 2" xfId="2396" xr:uid="{3E7B5E70-D996-4B63-ACF2-C0A898B744CF}"/>
    <cellStyle name="Style1 3" xfId="2397" xr:uid="{F160DB77-0A7A-41CB-BBEE-B3417EF120A6}"/>
    <cellStyle name="Style1 3 2" xfId="2398" xr:uid="{456A8B52-8862-492C-A9B9-B9637214C813}"/>
    <cellStyle name="Style1 4" xfId="2399" xr:uid="{357B4CFC-EA1A-425B-A867-00580BFAB2E8}"/>
    <cellStyle name="Style1 5" xfId="2400" xr:uid="{A1A9EDB3-A6D6-480E-8D25-2A21AD003BFB}"/>
    <cellStyle name="Style2" xfId="2401" xr:uid="{C951BDD4-6224-4A92-836B-487484E22D19}"/>
    <cellStyle name="Style2 2" xfId="2402" xr:uid="{50CC4C42-C261-4D77-A8F3-A40F704AE751}"/>
    <cellStyle name="Style2 3" xfId="2403" xr:uid="{02F306CB-BF6F-4F83-A105-A391CA20568D}"/>
    <cellStyle name="Style2 3 2" xfId="2404" xr:uid="{BD9CA390-EC62-4E4A-BA06-143C7E771632}"/>
    <cellStyle name="Style2 4" xfId="2405" xr:uid="{3B6C97CC-39D8-41B7-83B3-9E938CF1BC41}"/>
    <cellStyle name="Style2 5" xfId="2406" xr:uid="{DA01615D-41D7-4F33-922E-0D44717EE26E}"/>
    <cellStyle name="Style3" xfId="2407" xr:uid="{C707D7C8-E26B-4D98-AB4E-44320160CAFA}"/>
    <cellStyle name="Style3 2" xfId="2408" xr:uid="{89C0947F-3B03-40D0-BAA8-1A65120D611D}"/>
    <cellStyle name="Style3 2 2" xfId="2409" xr:uid="{F94A8CC9-466A-4147-AE8C-F87FFC7BE617}"/>
    <cellStyle name="Style3 3" xfId="2410" xr:uid="{D520FA09-1626-4682-95A5-629C4B728725}"/>
    <cellStyle name="Style3 3 2" xfId="2411" xr:uid="{0CE26E29-BCE3-4969-A539-EC0112B02C7C}"/>
    <cellStyle name="Style3 4" xfId="2412" xr:uid="{344D4CDA-8D1E-4FE9-9D4F-73007E2A4F27}"/>
    <cellStyle name="Style3 5" xfId="2413" xr:uid="{76DB328A-5803-4C36-AAAC-D90530C79E5E}"/>
    <cellStyle name="Style4" xfId="2414" xr:uid="{EE692ADA-C305-44E8-A5B0-C845086FEE68}"/>
    <cellStyle name="Style4 2" xfId="2415" xr:uid="{BF2F85CF-1697-49C6-A6B1-802246589780}"/>
    <cellStyle name="Style4 3" xfId="2416" xr:uid="{40E827B0-9E7B-486C-A53E-D6422AB1A76D}"/>
    <cellStyle name="Style4 3 2" xfId="2417" xr:uid="{1CA1253F-AC0E-41A2-9365-3D58D721E430}"/>
    <cellStyle name="Style4 4" xfId="2418" xr:uid="{6EA29AFE-B3CA-4AE7-B18F-52EE66EAE5C7}"/>
    <cellStyle name="Style4 5" xfId="2419" xr:uid="{79C6C72D-9FFE-44BA-BE99-E5376A7081B2}"/>
    <cellStyle name="Style5" xfId="2420" xr:uid="{0AE2860B-4CC7-41DC-89D7-1F517FE50ADC}"/>
    <cellStyle name="Style5 2" xfId="2421" xr:uid="{CE895851-2202-4213-9E50-A24D30234BE1}"/>
    <cellStyle name="Style5 3" xfId="2422" xr:uid="{3A95383A-9A11-4132-94F2-1B0A5AEB3C65}"/>
    <cellStyle name="Style5 4" xfId="2423" xr:uid="{4838DC9B-1F64-49DE-BB35-AFDFFEF314A2}"/>
    <cellStyle name="Style6" xfId="6" xr:uid="{B326C7D1-B5A1-4957-9648-FE9FB44E706A}"/>
    <cellStyle name="Style7" xfId="7" xr:uid="{214CBCB8-74AF-4877-9A47-34444874EF6C}"/>
    <cellStyle name="Sub-titles" xfId="2331" xr:uid="{C749A60B-6A53-415A-9BC5-0DCD1438E752}"/>
    <cellStyle name="Sub-titles Cols" xfId="2332" xr:uid="{024B805C-B9C4-4BDD-BBFA-1DD179B8A484}"/>
    <cellStyle name="Sub-titles rows" xfId="2333" xr:uid="{CF2E753D-E988-4B67-9DE5-F4B836C17CBD}"/>
    <cellStyle name="superscript" xfId="2334" xr:uid="{6F96A446-16C2-40DA-8E26-5B50C9113F1B}"/>
    <cellStyle name="tab_row_black_line_black" xfId="2335" xr:uid="{C32E6D75-50E2-4B5C-B094-A330E7C10849}"/>
    <cellStyle name="Table No." xfId="2336" xr:uid="{06F63751-92B1-477B-AEBE-A93C2CCE0D44}"/>
    <cellStyle name="Table Title" xfId="2337" xr:uid="{8343E561-0928-4235-817C-8F7FDB4F0185}"/>
    <cellStyle name="table_bottom" xfId="2338" xr:uid="{C78E23CE-2143-4116-BEF8-D414EA577DE5}"/>
    <cellStyle name="temp" xfId="2339" xr:uid="{8A6081AA-B4F5-4148-AEF3-EB897D607FBE}"/>
    <cellStyle name="tête chapitre" xfId="2340" xr:uid="{A270185D-5F83-481B-B8B4-3588B656AC03}"/>
    <cellStyle name="TEXT" xfId="2341" xr:uid="{F8ED07B5-0D79-4D13-B066-3B05B483B2AD}"/>
    <cellStyle name="Title 2" xfId="2342" xr:uid="{885AC357-884F-44ED-ABF4-700B7511338D}"/>
    <cellStyle name="Title 3" xfId="2343" xr:uid="{D4AEB155-7798-4410-A88B-D47FB029DE27}"/>
    <cellStyle name="Title 4" xfId="2344" xr:uid="{6383CC9F-582C-4AA3-AB30-2DA6D772A8F6}"/>
    <cellStyle name="title1" xfId="2345" xr:uid="{B3B69FB8-A0FA-4120-82BA-CEF3375EC5F2}"/>
    <cellStyle name="Titles" xfId="2346" xr:uid="{DA51EEBF-6D81-46F2-B583-FF6442546D8D}"/>
    <cellStyle name="titre" xfId="2347" xr:uid="{3AD31F30-C116-4AB8-9705-6D70AFF9D55E}"/>
    <cellStyle name="Total 2" xfId="2348" xr:uid="{99BB1D9D-4B85-4ABD-9809-7DCB477E3215}"/>
    <cellStyle name="Total 2 2" xfId="2349" xr:uid="{91EFA786-3ACD-46FD-A43A-4C467422C77A}"/>
    <cellStyle name="Total 2 3" xfId="2350" xr:uid="{09588061-489C-4244-851B-574E806BB922}"/>
    <cellStyle name="Total 3" xfId="2351" xr:uid="{FD4C2051-DF81-4A34-8F73-AF05D9086CCA}"/>
    <cellStyle name="Total 4" xfId="2352" xr:uid="{5B4CD0D1-B18B-4208-9E8D-AE44295AF70F}"/>
    <cellStyle name="Tusenskille_Ark1" xfId="2353" xr:uid="{AE62F6F8-4527-417E-B246-359DC3272966}"/>
    <cellStyle name="Tusental (0)_Blad2" xfId="2354" xr:uid="{3B9D9413-E54B-4B35-9DFB-EA3A30B0A618}"/>
    <cellStyle name="Tusental 2" xfId="2355" xr:uid="{08192F2B-B06A-475B-83DD-84C01D4AA1E8}"/>
    <cellStyle name="Tusental_Blad2" xfId="2356" xr:uid="{3EE18FD1-53B1-4CFE-BF9A-75DA0884C968}"/>
    <cellStyle name="Überschrift" xfId="2357" xr:uid="{74D7FBCC-2D68-4D22-8EB6-9F9C81E2A3C6}"/>
    <cellStyle name="Uwaga 2" xfId="2358" xr:uid="{82722C8E-CF47-4672-8B31-65B16D6F75DD}"/>
    <cellStyle name="Valuta (0)_Blad2" xfId="2359" xr:uid="{0E86D265-6066-4C51-A64B-2F4369830646}"/>
    <cellStyle name="Valuta_Blad2" xfId="2360" xr:uid="{4F93B651-D1CF-4703-A8D4-B38A36553120}"/>
    <cellStyle name="Währung [0]_DIAGRAM" xfId="2361" xr:uid="{BE8B88AE-F910-47D3-AB67-629FAA4A48DD}"/>
    <cellStyle name="Währung_DIAGRAM" xfId="2362" xr:uid="{1B258CE7-2EBF-4E99-AAAF-F3FD3E9AF2E0}"/>
    <cellStyle name="Warning Text 2" xfId="2363" xr:uid="{AFFFCD78-0676-4641-AFA0-931206AAE0A1}"/>
    <cellStyle name="Warning Text 2 2" xfId="2364" xr:uid="{5AD02F1F-6B9E-4173-9E8D-4A860D24188B}"/>
    <cellStyle name="Warning Text 2 3" xfId="2365" xr:uid="{50043EBF-CAE7-4959-9308-80F284F2409E}"/>
    <cellStyle name="Warning Text 3" xfId="2366" xr:uid="{BAD23C23-BC94-4045-B1DF-6E057F92E1C0}"/>
    <cellStyle name="Warning Text 4" xfId="2367" xr:uid="{A2C3F713-0216-4D23-ABE4-383179068398}"/>
    <cellStyle name="Wrapped" xfId="2368" xr:uid="{F344DCD5-8F33-436B-B30F-236A546974AC}"/>
    <cellStyle name="쉼표 [0]_Score_09_BE_Benefits&amp;Barriers" xfId="2369" xr:uid="{418D5CC4-FD25-44ED-A6F0-1B298023CDCB}"/>
    <cellStyle name="표준_2. 정보이용" xfId="2370" xr:uid="{04F8026B-693B-4736-899D-FB0A90937748}"/>
    <cellStyle name="標準_Sheet1" xfId="2371" xr:uid="{1DBD4DA4-35B4-4966-BEC4-8993B1F26172}"/>
  </cellStyles>
  <dxfs count="0"/>
  <tableStyles count="0" defaultTableStyle="TableStyleMedium2" defaultPivotStyle="PivotStyleLight16"/>
  <colors>
    <mruColors>
      <color rgb="FFFFCCCC"/>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Budget">
      <a:dk1>
        <a:sysClr val="windowText" lastClr="000000"/>
      </a:dk1>
      <a:lt1>
        <a:sysClr val="window" lastClr="FFFFFF"/>
      </a:lt1>
      <a:dk2>
        <a:srgbClr val="293F5B"/>
      </a:dk2>
      <a:lt2>
        <a:srgbClr val="6D7684"/>
      </a:lt2>
      <a:accent1>
        <a:srgbClr val="0364C3"/>
      </a:accent1>
      <a:accent2>
        <a:srgbClr val="BE5154"/>
      </a:accent2>
      <a:accent3>
        <a:srgbClr val="844D9E"/>
      </a:accent3>
      <a:accent4>
        <a:srgbClr val="00818F"/>
      </a:accent4>
      <a:accent5>
        <a:srgbClr val="213657"/>
      </a:accent5>
      <a:accent6>
        <a:srgbClr val="02843D"/>
      </a:accent6>
      <a:hlink>
        <a:srgbClr val="3A6FAF"/>
      </a:hlink>
      <a:folHlink>
        <a:srgbClr val="E61E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stats.oecd.org/Index.aspx?DataSetCode=HS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stats.oecd.org/Index.aspx?DataSetCode=HS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stats.oecd.org/Index.aspx?DataSetCode=HS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stats.oecd.org/Index.aspx?DataSetCode=HSL"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stats.oecd.org/Index.aspx?DataSetCode=HSL"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stats.oecd.org/Index.aspx?DataSetCode=HSL" TargetMode="External"/><Relationship Id="rId1" Type="http://schemas.openxmlformats.org/officeDocument/2006/relationships/hyperlink" Target="https://www.oecd-ilibrary.org/sites/b4beed4b-en/index.html?itemId=/content/component/b4beed4b-en"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oecd-ilibrary.org/sites/b4beed4b-en/index.html?itemId=/content/component/b4beed4b-e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asuringwhatmatters@treasury.gov.au"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stats.oecd.org/Index.aspx?DataSetCode=HSL"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stats.oecd.org/Index.aspx?DataSetCode=HSL"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stats.oecd.org/viewhtml.aspx?datasetcode=IDD&amp;lang=en"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stats.oecd.org/Index.aspx?DataSetCode=HSL"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stats.oecd.org/Index.aspx?DataSetCode=HS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tats.oecd.org/Index.aspx?DataSetCode=HSL"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stats.oecd.org/Index.aspx?DataSetCode=HSL"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stats.oecd.org/Index.aspx?DataSetCode=HSL"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stats.oecd.org/Index.aspx?DataSetCode=HSL"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doi.org/10.1787/888934081416"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stats.oecd.org/Index.aspx?DataSetCode=HSL"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gpseducation.oecd.org/IndicatorExplorer?plotter=h5&amp;query=2&amp;indicators=R000*R004*R006*R007*R008*R095*R096*R003*R011*R012*R002*R009*R010*M000*M004*M006*M007*M008*M095*M096*M003*M011*M012*M002*M009*M010*S000*S004*S006*S007*S008*S095*S096*S003*S011*S012*S002*S009*S010*N058*N059*N017*N081*N288*N121*N123*N122*N125*N126*N206*N278*N282*N283*N004*N005*N164*N276*N190*N284*N285*N286*N275*N287*N289*N213*N277*N273*N274*R019*R053*R054*R055*R056*R057*R058*R061*R062*R063*R064*R065*R066*R073*R074*R075*R026*R052*R097*N011*N128*N279*N280*N281*N090*X019*X020*X021*X022*X023*X025*X026*X027*X028*X029*X030*X031"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stats.oecd.org/Index.aspx?DataSetCode=HSL"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stats.oecd.org/Index.aspx?DataSetCode=HS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tats.oecd.org/Index.aspx?DataSetCode=HSL" TargetMode="Externa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s://www.abs.gov.au/statistics/people/people-and-communities/general-social-survey-summary-results-australia/latest-release" TargetMode="External"/><Relationship Id="rId1" Type="http://schemas.openxmlformats.org/officeDocument/2006/relationships/hyperlink" Target="https://stats.oecd.org/Index.aspx?DataSetCode=HSL"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stats.oecd.org/Index.aspx?DataSetCode=HSL"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s://www.abs.gov.au/statistics/people/crime-and-justice/recorded-crime-victims/2021" TargetMode="External"/><Relationship Id="rId1" Type="http://schemas.openxmlformats.org/officeDocument/2006/relationships/hyperlink" Target="https://stats.oecd.org/Index.aspx?DataSetCode=HSL"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oecd-ilibrary.org/sites/c82850c6-en/index.html?itemId=/content/component/c82850c6-en"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hyperlink" Target="https://www.abs.gov.au/statistics/people/people-and-communities/how-australians-use-their-time/latest-release" TargetMode="External"/><Relationship Id="rId1" Type="http://schemas.openxmlformats.org/officeDocument/2006/relationships/hyperlink" Target="https://stats.oecd.org/Index.aspx?DataSetCode=HSL"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stats.oecd.org/Index.aspx?DataSetCode=HSL" TargetMode="Externa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s://www.aec.gov.au/elections/federal_elections/voter-turnout.htm" TargetMode="External"/><Relationship Id="rId1" Type="http://schemas.openxmlformats.org/officeDocument/2006/relationships/hyperlink" Target="https://stats.oecd.org/Index.aspx?DataSetCode=HSL"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stats.oecd.org/Index.aspx?DataSetCode=HSL" TargetMode="Externa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hyperlink" Target="https://www.abs.gov.au/statistics/people/people-and-communities/how-australians-use-their-time/latest-release" TargetMode="External"/><Relationship Id="rId1" Type="http://schemas.openxmlformats.org/officeDocument/2006/relationships/hyperlink" Target="https://stats.oecd.org/Index.aspx?DataSetCode=HSL"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hyperlink" Target="https://www.abs.gov.au/statistics/people/people-and-communities/how-australians-use-their-time/latest-release" TargetMode="External"/><Relationship Id="rId1" Type="http://schemas.openxmlformats.org/officeDocument/2006/relationships/hyperlink" Target="https://stats.oecd.org/Index.aspx?DataSetCode=HS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stats.oecd.org/Index.aspx?DataSetCode=HS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stats.oecd.org/Index.aspx?DataSetCode=HS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tats.oecd.org/Index.aspx?DataSetCode=HS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tats.oecd.org/Index.aspx?DataSetCode=FIN_IND_FB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stats.oecd.org/Index.aspx?DataSetCode=HS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0CD33-0F25-4EDB-9A3B-516688862688}">
  <sheetPr>
    <tabColor rgb="FFFF0000"/>
  </sheetPr>
  <dimension ref="B1:Q39"/>
  <sheetViews>
    <sheetView tabSelected="1" zoomScale="85" zoomScaleNormal="85" workbookViewId="0">
      <selection activeCell="K22" sqref="K22"/>
    </sheetView>
  </sheetViews>
  <sheetFormatPr defaultRowHeight="15"/>
  <cols>
    <col min="1" max="1" width="3.7109375" customWidth="1"/>
    <col min="2" max="2" width="15" customWidth="1"/>
    <col min="3" max="3" width="29" bestFit="1" customWidth="1"/>
    <col min="4" max="4" width="17.5703125" customWidth="1"/>
    <col min="5" max="5" width="21.28515625" customWidth="1"/>
    <col min="6" max="6" width="13.7109375" customWidth="1"/>
    <col min="7" max="7" width="33.42578125" customWidth="1"/>
    <col min="8" max="8" width="3.85546875" customWidth="1"/>
    <col min="9" max="9" width="9.5703125" customWidth="1"/>
    <col min="10" max="10" width="10.7109375" customWidth="1"/>
    <col min="11" max="11" width="10.42578125" customWidth="1"/>
    <col min="12" max="30" width="13.7109375" customWidth="1"/>
  </cols>
  <sheetData>
    <row r="1" spans="2:17" ht="15.75" thickBot="1"/>
    <row r="2" spans="2:17">
      <c r="B2" s="176" t="s">
        <v>0</v>
      </c>
      <c r="C2" s="177" t="s">
        <v>1</v>
      </c>
      <c r="D2" s="177" t="s">
        <v>2</v>
      </c>
      <c r="E2" s="177" t="s">
        <v>3</v>
      </c>
      <c r="F2" s="177" t="s">
        <v>4</v>
      </c>
      <c r="G2" s="178" t="s">
        <v>5</v>
      </c>
      <c r="I2" s="150" t="s">
        <v>6</v>
      </c>
      <c r="J2" s="153">
        <f>COUNTIF(F3:F38,"Green")</f>
        <v>12</v>
      </c>
      <c r="L2" s="147"/>
      <c r="M2" s="156" t="s">
        <v>6</v>
      </c>
      <c r="N2" s="157" t="s">
        <v>7</v>
      </c>
      <c r="O2" s="158" t="s">
        <v>8</v>
      </c>
      <c r="P2" s="168" t="s">
        <v>9</v>
      </c>
      <c r="Q2" s="171" t="s">
        <v>10</v>
      </c>
    </row>
    <row r="3" spans="2:17">
      <c r="B3" s="179" t="s">
        <v>11</v>
      </c>
      <c r="C3" s="175" t="s">
        <v>12</v>
      </c>
      <c r="D3" s="142" t="str">
        <f>'Red List Index'!B4</f>
        <v>No</v>
      </c>
      <c r="E3" s="142" t="str">
        <f>'Red List Index'!B5</f>
        <v>No</v>
      </c>
      <c r="F3" s="142" t="str">
        <f>'Red List Index'!B6</f>
        <v>Red</v>
      </c>
      <c r="G3" s="182" t="str">
        <f>'Red List Index'!B7</f>
        <v>2004-2021</v>
      </c>
      <c r="I3" s="151" t="s">
        <v>7</v>
      </c>
      <c r="J3" s="154">
        <f>COUNTIF(F3:F38,"Yellow")</f>
        <v>15</v>
      </c>
      <c r="L3" s="148" t="s">
        <v>13</v>
      </c>
      <c r="M3" s="159">
        <f t="shared" ref="M3:Q5" si="0">COUNTIFS($B$3:$B$38,$L3,$F$3:$F$38,M$2)</f>
        <v>6</v>
      </c>
      <c r="N3" s="160">
        <f t="shared" si="0"/>
        <v>2</v>
      </c>
      <c r="O3" s="161">
        <f t="shared" si="0"/>
        <v>2</v>
      </c>
      <c r="P3" s="169">
        <f t="shared" si="0"/>
        <v>1</v>
      </c>
      <c r="Q3" s="172">
        <f t="shared" si="0"/>
        <v>0</v>
      </c>
    </row>
    <row r="4" spans="2:17">
      <c r="B4" s="179" t="s">
        <v>11</v>
      </c>
      <c r="C4" s="175" t="s">
        <v>14</v>
      </c>
      <c r="D4" s="142" t="str">
        <f>'Material Footprint'!B4</f>
        <v>No</v>
      </c>
      <c r="E4" s="142" t="str">
        <f>'Material Footprint'!B5</f>
        <v>No</v>
      </c>
      <c r="F4" s="142" t="str">
        <f>'Material Footprint'!B6</f>
        <v>Red</v>
      </c>
      <c r="G4" s="182" t="str">
        <f>'Material Footprint'!B7</f>
        <v>2015-2019 (with: 2005, 2010)</v>
      </c>
      <c r="I4" s="152" t="s">
        <v>8</v>
      </c>
      <c r="J4" s="155">
        <f>COUNTIF(F3:F38,"Red")</f>
        <v>5</v>
      </c>
      <c r="L4" s="148" t="s">
        <v>11</v>
      </c>
      <c r="M4" s="159">
        <f t="shared" si="0"/>
        <v>1</v>
      </c>
      <c r="N4" s="160">
        <f t="shared" si="0"/>
        <v>1</v>
      </c>
      <c r="O4" s="161">
        <f t="shared" si="0"/>
        <v>2</v>
      </c>
      <c r="P4" s="169">
        <f t="shared" si="0"/>
        <v>1</v>
      </c>
      <c r="Q4" s="172">
        <f t="shared" si="0"/>
        <v>0</v>
      </c>
    </row>
    <row r="5" spans="2:17" ht="15.75" thickBot="1">
      <c r="B5" s="179" t="s">
        <v>11</v>
      </c>
      <c r="C5" s="175" t="s">
        <v>15</v>
      </c>
      <c r="D5" s="143" t="str">
        <f>'Greenhouse Gas Emissions'!B4</f>
        <v>Yes</v>
      </c>
      <c r="E5" s="142" t="str">
        <f>'Greenhouse Gas Emissions'!B5</f>
        <v>No</v>
      </c>
      <c r="F5" s="144" t="str">
        <f>'Greenhouse Gas Emissions'!B6</f>
        <v>Yellow</v>
      </c>
      <c r="G5" s="182" t="str">
        <f>'Greenhouse Gas Emissions'!B7</f>
        <v>2004-2020</v>
      </c>
      <c r="I5" s="166" t="s">
        <v>9</v>
      </c>
      <c r="J5" s="162">
        <f>COUNTIF(F3:F38,"NO DATA")</f>
        <v>3</v>
      </c>
      <c r="L5" s="149" t="s">
        <v>16</v>
      </c>
      <c r="M5" s="163">
        <f t="shared" si="0"/>
        <v>5</v>
      </c>
      <c r="N5" s="164">
        <f t="shared" si="0"/>
        <v>12</v>
      </c>
      <c r="O5" s="165">
        <f t="shared" si="0"/>
        <v>1</v>
      </c>
      <c r="P5" s="170">
        <f t="shared" si="0"/>
        <v>1</v>
      </c>
      <c r="Q5" s="167">
        <f t="shared" si="0"/>
        <v>1</v>
      </c>
    </row>
    <row r="6" spans="2:17" ht="15.75" thickBot="1">
      <c r="B6" s="179" t="s">
        <v>13</v>
      </c>
      <c r="C6" s="175" t="s">
        <v>17</v>
      </c>
      <c r="D6" s="143" t="str">
        <f>'Produced Fixed Assets'!B4</f>
        <v>Yes</v>
      </c>
      <c r="E6" s="143" t="str">
        <f>'Produced Fixed Assets'!B5</f>
        <v>Yes</v>
      </c>
      <c r="F6" s="143" t="str">
        <f>'Produced Fixed Assets'!B6</f>
        <v>Green</v>
      </c>
      <c r="G6" s="182" t="str">
        <f>'Produced Fixed Assets'!B7</f>
        <v>2004-2020</v>
      </c>
      <c r="I6" s="173" t="s">
        <v>10</v>
      </c>
      <c r="J6" s="167">
        <f>COUNTIF(F3:F38,"OLD DATA")</f>
        <v>1</v>
      </c>
    </row>
    <row r="7" spans="2:17">
      <c r="B7" s="179" t="s">
        <v>13</v>
      </c>
      <c r="C7" s="175" t="s">
        <v>18</v>
      </c>
      <c r="D7" s="142" t="str">
        <f>'Household Debt'!B4</f>
        <v>No</v>
      </c>
      <c r="E7" s="142" t="str">
        <f>'Household Debt'!B5</f>
        <v>No</v>
      </c>
      <c r="F7" s="142" t="str">
        <f>'Household Debt'!B6</f>
        <v>Red</v>
      </c>
      <c r="G7" s="182" t="str">
        <f>'Household Debt'!B7</f>
        <v>2004-2020</v>
      </c>
    </row>
    <row r="8" spans="2:17" ht="30">
      <c r="B8" s="179" t="s">
        <v>13</v>
      </c>
      <c r="C8" s="175" t="s">
        <v>19</v>
      </c>
      <c r="D8" s="142" t="str">
        <f>'Net Fin Worth Govts'!B4</f>
        <v>No</v>
      </c>
      <c r="E8" s="143" t="str">
        <f>'Net Fin Worth Govts'!B5</f>
        <v>Yes</v>
      </c>
      <c r="F8" s="144" t="str">
        <f>'Net Fin Worth Govts'!B6</f>
        <v>Yellow</v>
      </c>
      <c r="G8" s="182" t="str">
        <f>'Net Fin Worth Govts'!B7</f>
        <v>2004-2021</v>
      </c>
    </row>
    <row r="9" spans="2:17" ht="30">
      <c r="B9" s="179" t="s">
        <v>13</v>
      </c>
      <c r="C9" s="175" t="s">
        <v>20</v>
      </c>
      <c r="D9" s="143" t="str">
        <f>'Educational Attainment Adults'!B4</f>
        <v>Yes</v>
      </c>
      <c r="E9" s="143" t="str">
        <f>'Educational Attainment Adults'!B5</f>
        <v>Yes</v>
      </c>
      <c r="F9" s="143" t="str">
        <f>'Educational Attainment Adults'!B6</f>
        <v>Green</v>
      </c>
      <c r="G9" s="182" t="str">
        <f>'Educational Attainment Adults'!B7</f>
        <v>2004-2020</v>
      </c>
    </row>
    <row r="10" spans="2:17">
      <c r="B10" s="179" t="s">
        <v>13</v>
      </c>
      <c r="C10" s="175" t="s">
        <v>21</v>
      </c>
      <c r="D10" s="142" t="str">
        <f>'Labour Underutilisation Rate'!B4</f>
        <v>No</v>
      </c>
      <c r="E10" s="142" t="str">
        <f>'Labour Underutilisation Rate'!B5</f>
        <v>No</v>
      </c>
      <c r="F10" s="142" t="str">
        <f>'Labour Underutilisation Rate'!B6</f>
        <v>Red</v>
      </c>
      <c r="G10" s="182" t="str">
        <f>'Labour Underutilisation Rate'!B7</f>
        <v>2007-2021</v>
      </c>
    </row>
    <row r="11" spans="2:17" ht="14.25" customHeight="1">
      <c r="B11" s="179" t="s">
        <v>16</v>
      </c>
      <c r="C11" s="175" t="s">
        <v>22</v>
      </c>
      <c r="D11" s="143" t="str">
        <f>'Premature Mortality'!B4</f>
        <v>Yes</v>
      </c>
      <c r="E11" s="143" t="str">
        <f>'Premature Mortality'!B5</f>
        <v>Yes</v>
      </c>
      <c r="F11" s="143" t="str">
        <f>'Premature Mortality'!B6</f>
        <v>Green</v>
      </c>
      <c r="G11" s="182" t="str">
        <f>'Premature Mortality'!B7</f>
        <v>2004-2020 (missing: 2005)</v>
      </c>
    </row>
    <row r="12" spans="2:17" ht="15" customHeight="1">
      <c r="B12" s="179" t="s">
        <v>16</v>
      </c>
      <c r="C12" s="175" t="s">
        <v>23</v>
      </c>
      <c r="D12" s="145" t="str">
        <f>'Trust in Others'!B4</f>
        <v>No Data</v>
      </c>
      <c r="E12" s="145" t="str">
        <f>'Trust in Others'!B5</f>
        <v>No Data</v>
      </c>
      <c r="F12" s="145" t="str">
        <f>'Trust in Others'!B6</f>
        <v>No Data</v>
      </c>
      <c r="G12" s="182" t="str">
        <f>'Trust in Others'!B7</f>
        <v>2006, 2010, 2014, 2019, 2020</v>
      </c>
      <c r="I12" s="189"/>
      <c r="J12" s="189"/>
      <c r="K12" s="189"/>
      <c r="L12" s="189"/>
      <c r="M12" s="189"/>
      <c r="N12" s="189"/>
      <c r="O12" s="189"/>
      <c r="P12" s="189"/>
      <c r="Q12" s="189"/>
    </row>
    <row r="13" spans="2:17">
      <c r="B13" s="179" t="s">
        <v>16</v>
      </c>
      <c r="C13" s="175" t="s">
        <v>24</v>
      </c>
      <c r="D13" s="142" t="str">
        <f>'Trust in Government'!B4</f>
        <v>No</v>
      </c>
      <c r="E13" s="143" t="str">
        <f>'Trust in Government'!B5</f>
        <v>Yes</v>
      </c>
      <c r="F13" s="144" t="str">
        <f>'Trust in Government'!B6</f>
        <v>Yellow</v>
      </c>
      <c r="G13" s="182" t="str">
        <f>'Trust in Government'!B7</f>
        <v>2006-2021 (missing: 2009)</v>
      </c>
    </row>
    <row r="14" spans="2:17">
      <c r="B14" s="179" t="s">
        <v>16</v>
      </c>
      <c r="C14" s="175" t="s">
        <v>25</v>
      </c>
      <c r="D14" s="143" t="str">
        <f>'Gender Parity in Politics'!B4</f>
        <v>Yes</v>
      </c>
      <c r="E14" s="142" t="str">
        <f>'Gender Parity in Politics'!B5</f>
        <v>No</v>
      </c>
      <c r="F14" s="144" t="str">
        <f>'Gender Parity in Politics'!B6</f>
        <v>Yellow</v>
      </c>
      <c r="G14" s="182" t="str">
        <f>'Gender Parity in Politics'!B7</f>
        <v>2012, 2015, 2017, 2019, 2021</v>
      </c>
    </row>
    <row r="15" spans="2:17">
      <c r="B15" s="179" t="s">
        <v>13</v>
      </c>
      <c r="C15" s="175" t="s">
        <v>26</v>
      </c>
      <c r="D15" s="143" t="str">
        <f>'Household Income'!B4</f>
        <v>Yes</v>
      </c>
      <c r="E15" s="143" t="str">
        <f>'Household Income'!B5</f>
        <v>Yes</v>
      </c>
      <c r="F15" s="143" t="str">
        <f>'Household Income'!B6</f>
        <v>Green</v>
      </c>
      <c r="G15" s="182" t="str">
        <f>'Household Income'!B7</f>
        <v>2004-2020</v>
      </c>
    </row>
    <row r="16" spans="2:17">
      <c r="B16" s="179" t="s">
        <v>13</v>
      </c>
      <c r="C16" s="175" t="s">
        <v>27</v>
      </c>
      <c r="D16" s="143" t="str">
        <f>'Household Wealth'!B4</f>
        <v>Yes</v>
      </c>
      <c r="E16" s="143" t="str">
        <f>'Household Wealth'!B5</f>
        <v>Yes</v>
      </c>
      <c r="F16" s="143" t="str">
        <f>'Household Wealth'!B6</f>
        <v>Green</v>
      </c>
      <c r="G16" s="182" t="str">
        <f>'Household Wealth'!B7</f>
        <v>2012, 2014, 2018</v>
      </c>
    </row>
    <row r="17" spans="2:17">
      <c r="B17" s="179" t="s">
        <v>16</v>
      </c>
      <c r="C17" s="175" t="s">
        <v>28</v>
      </c>
      <c r="D17" s="143" t="str">
        <f>'S80S20 Income Inequality'!B4</f>
        <v>Yes</v>
      </c>
      <c r="E17" s="142" t="str">
        <f>'S80S20 Income Inequality'!B5</f>
        <v>No</v>
      </c>
      <c r="F17" s="144" t="str">
        <f>'S80S20 Income Inequality'!B6</f>
        <v>Yellow</v>
      </c>
      <c r="G17" s="182" t="str">
        <f>'S80S20 Income Inequality'!B7</f>
        <v>2012, 2014, 2016, 2018</v>
      </c>
    </row>
    <row r="18" spans="2:17" ht="14.45" customHeight="1">
      <c r="B18" s="179" t="s">
        <v>13</v>
      </c>
      <c r="C18" s="175" t="s">
        <v>29</v>
      </c>
      <c r="D18" s="143" t="str">
        <f>'Housing Affordability'!B4</f>
        <v>Yes</v>
      </c>
      <c r="E18" s="143" t="str">
        <f>'Housing Affordability'!B5</f>
        <v>Yes</v>
      </c>
      <c r="F18" s="143" t="str">
        <f>'Housing Affordability'!B6</f>
        <v>Green</v>
      </c>
      <c r="G18" s="182" t="str">
        <f>'Housing Affordability'!B7</f>
        <v>2004-2020</v>
      </c>
    </row>
    <row r="19" spans="2:17">
      <c r="B19" s="179" t="s">
        <v>13</v>
      </c>
      <c r="C19" s="175" t="s">
        <v>30</v>
      </c>
      <c r="D19" s="145" t="str">
        <f>'Overcrowding Rate'!B4</f>
        <v>No Data</v>
      </c>
      <c r="E19" s="145" t="str">
        <f>'Overcrowding Rate'!B5</f>
        <v>No Data</v>
      </c>
      <c r="F19" s="145" t="str">
        <f>'Overcrowding Rate'!B6</f>
        <v>No Data</v>
      </c>
      <c r="G19" s="182" t="str">
        <f>'Overcrowding Rate'!B7</f>
        <v>No Data</v>
      </c>
      <c r="I19" s="190"/>
      <c r="J19" s="190"/>
      <c r="K19" s="190"/>
      <c r="L19" s="190"/>
      <c r="M19" s="190"/>
      <c r="N19" s="190"/>
      <c r="O19" s="190"/>
      <c r="P19" s="190"/>
      <c r="Q19" s="190"/>
    </row>
    <row r="20" spans="2:17">
      <c r="B20" s="179" t="s">
        <v>13</v>
      </c>
      <c r="C20" s="175" t="s">
        <v>31</v>
      </c>
      <c r="D20" s="143" t="str">
        <f>'Employment Rate'!B4</f>
        <v>Yes</v>
      </c>
      <c r="E20" s="143" t="str">
        <f>'Employment Rate'!B5</f>
        <v>Yes</v>
      </c>
      <c r="F20" s="143" t="str">
        <f>'Employment Rate'!B6</f>
        <v>Green</v>
      </c>
      <c r="G20" s="182" t="str">
        <f>'Employment Rate'!B7</f>
        <v>2004-2021</v>
      </c>
    </row>
    <row r="21" spans="2:17">
      <c r="B21" s="179" t="s">
        <v>13</v>
      </c>
      <c r="C21" s="175" t="s">
        <v>32</v>
      </c>
      <c r="D21" s="143" t="str">
        <f>'Gender Wage Gap'!B4</f>
        <v>Yes</v>
      </c>
      <c r="E21" s="142" t="str">
        <f>'Gender Wage Gap'!B5</f>
        <v>No</v>
      </c>
      <c r="F21" s="144" t="str">
        <f>'Gender Wage Gap'!B6</f>
        <v>Yellow</v>
      </c>
      <c r="G21" s="182" t="str">
        <f>'Gender Wage Gap'!B7</f>
        <v>2004-2020</v>
      </c>
    </row>
    <row r="22" spans="2:17">
      <c r="B22" s="179" t="s">
        <v>16</v>
      </c>
      <c r="C22" s="175" t="s">
        <v>33</v>
      </c>
      <c r="D22" s="143" t="str">
        <f>'Long Hours in Paid Work'!B4</f>
        <v>Yes</v>
      </c>
      <c r="E22" s="142" t="str">
        <f>'Long Hours in Paid Work'!B5</f>
        <v>No</v>
      </c>
      <c r="F22" s="144" t="str">
        <f>'Long Hours in Paid Work'!B6</f>
        <v>Yellow</v>
      </c>
      <c r="G22" s="182" t="str">
        <f>'Long Hours in Paid Work'!B7</f>
        <v>2004-2018</v>
      </c>
    </row>
    <row r="23" spans="2:17">
      <c r="B23" s="179" t="s">
        <v>16</v>
      </c>
      <c r="C23" s="175" t="s">
        <v>34</v>
      </c>
      <c r="D23" s="143" t="str">
        <f>'Life Expectancy'!B4</f>
        <v>Yes</v>
      </c>
      <c r="E23" s="143" t="str">
        <f>'Life Expectancy'!B5</f>
        <v>Yes</v>
      </c>
      <c r="F23" s="143" t="str">
        <f>'Life Expectancy'!B6</f>
        <v>Green</v>
      </c>
      <c r="G23" s="182" t="str">
        <f>'Life Expectancy'!B7</f>
        <v>2004-2020</v>
      </c>
    </row>
    <row r="24" spans="2:17" ht="30">
      <c r="B24" s="179" t="s">
        <v>16</v>
      </c>
      <c r="C24" s="175" t="s">
        <v>35</v>
      </c>
      <c r="D24" s="188" t="str">
        <f>'Life Expectancy by Education'!B4</f>
        <v>Old Data</v>
      </c>
      <c r="E24" s="188" t="str">
        <f>'Life Expectancy by Education'!B5</f>
        <v>Old Data</v>
      </c>
      <c r="F24" s="188" t="str">
        <f>'Life Expectancy by Education'!B6</f>
        <v>Old Data</v>
      </c>
      <c r="G24" s="183">
        <f>'Life Expectancy by Education'!B7</f>
        <v>2011</v>
      </c>
    </row>
    <row r="25" spans="2:17">
      <c r="B25" s="179" t="s">
        <v>16</v>
      </c>
      <c r="C25" s="175" t="s">
        <v>36</v>
      </c>
      <c r="D25" s="142" t="str">
        <f>'Student Skills in Science'!B4</f>
        <v>No</v>
      </c>
      <c r="E25" s="143" t="str">
        <f>'Student Skills in Science'!B5</f>
        <v>Yes</v>
      </c>
      <c r="F25" s="144" t="str">
        <f>'Student Skills in Science'!B6</f>
        <v>Yellow</v>
      </c>
      <c r="G25" s="182" t="str">
        <f>'Student Skills in Science'!B7</f>
        <v>2006, 2009, 2012, 2015, 2018</v>
      </c>
    </row>
    <row r="26" spans="2:17">
      <c r="B26" s="179" t="s">
        <v>16</v>
      </c>
      <c r="C26" s="175" t="s">
        <v>37</v>
      </c>
      <c r="D26" s="142" t="str">
        <f>'Students with Low Skills'!B4</f>
        <v>No</v>
      </c>
      <c r="E26" s="143" t="str">
        <f>'Students with Low Skills'!B5</f>
        <v>Yes</v>
      </c>
      <c r="F26" s="144" t="str">
        <f>'Students with Low Skills'!B6</f>
        <v>Yellow</v>
      </c>
      <c r="G26" s="182" t="str">
        <f>'Students with Low Skills'!B7</f>
        <v>2003, 2006, 2009, 2012, 2015, 2018</v>
      </c>
      <c r="I26" s="124"/>
      <c r="J26" s="124"/>
      <c r="K26" s="124"/>
      <c r="L26" s="124"/>
      <c r="M26" s="124"/>
      <c r="N26" s="124"/>
      <c r="O26" s="124"/>
      <c r="P26" s="124"/>
      <c r="Q26" s="124"/>
    </row>
    <row r="27" spans="2:17">
      <c r="B27" s="179" t="s">
        <v>11</v>
      </c>
      <c r="C27" s="175" t="s">
        <v>38</v>
      </c>
      <c r="D27" s="145" t="str">
        <f>'Access to Green Space'!B4</f>
        <v>No Data</v>
      </c>
      <c r="E27" s="145" t="str">
        <f>'Access to Green Space'!B5</f>
        <v>No Data</v>
      </c>
      <c r="F27" s="145" t="str">
        <f>'Access to Green Space'!B6</f>
        <v>No Data</v>
      </c>
      <c r="G27" s="182" t="str">
        <f>'Access to Green Space'!B7</f>
        <v>No Data</v>
      </c>
      <c r="I27" s="124"/>
      <c r="J27" s="124"/>
      <c r="K27" s="124"/>
      <c r="L27" s="124"/>
      <c r="M27" s="124"/>
      <c r="N27" s="124"/>
      <c r="O27" s="124"/>
      <c r="P27" s="124"/>
      <c r="Q27" s="124"/>
    </row>
    <row r="28" spans="2:17" ht="14.45" customHeight="1">
      <c r="B28" s="179" t="s">
        <v>11</v>
      </c>
      <c r="C28" s="175" t="s">
        <v>39</v>
      </c>
      <c r="D28" s="143" t="str">
        <f>'Exposure to Outdoor Pollution'!B4</f>
        <v>Yes</v>
      </c>
      <c r="E28" s="143" t="str">
        <f>'Exposure to Outdoor Pollution'!B5</f>
        <v>Yes</v>
      </c>
      <c r="F28" s="143" t="str">
        <f>'Exposure to Outdoor Pollution'!B6</f>
        <v>Green</v>
      </c>
      <c r="G28" s="182" t="str">
        <f>'Exposure to Outdoor Pollution'!B7</f>
        <v>2010-2019 (with: 2005)</v>
      </c>
      <c r="I28" s="124"/>
      <c r="J28" s="124"/>
      <c r="K28" s="124"/>
      <c r="L28" s="124"/>
      <c r="M28" s="124"/>
      <c r="N28" s="124"/>
      <c r="O28" s="124"/>
      <c r="P28" s="124"/>
      <c r="Q28" s="124"/>
    </row>
    <row r="29" spans="2:17" ht="90.75" customHeight="1">
      <c r="B29" s="179" t="s">
        <v>16</v>
      </c>
      <c r="C29" s="175" t="s">
        <v>40</v>
      </c>
      <c r="D29" s="142" t="str">
        <f>'Life Satisfaction'!B4</f>
        <v>No</v>
      </c>
      <c r="E29" s="143" t="str">
        <f>'Life Satisfaction'!B5</f>
        <v>Yes</v>
      </c>
      <c r="F29" s="144" t="str">
        <f>'Life Satisfaction'!B6</f>
        <v>Yellow</v>
      </c>
      <c r="G29" s="182" t="str">
        <f>'Life Satisfaction'!B7</f>
        <v>2014, 2019, 2020</v>
      </c>
      <c r="I29" s="202" t="str">
        <f>'Life Satisfaction'!D4</f>
        <v>* The OECD database has not been updated to include recent releases of the ABS General Social Survey, which is the source of the data for Australia. While the ABS has data for 2014, 2019 and 2020, the OECD just has 2014. However, the value from 2019 for Australia was used for the purposes of the international comparison. This is despite data being available in 2020. This because the 2020 result was likely affected by COVID and there is not data available in 2020 for other OECD countries. Using 2020 for Australia would thus be comparing a COVID-effected year for Australia with non-COVID-effected years of other OECD countries. 2019 is the latest year available for Australia that is not COVID-effected.</v>
      </c>
      <c r="J29" s="202"/>
      <c r="K29" s="202"/>
      <c r="L29" s="202"/>
      <c r="M29" s="202"/>
      <c r="N29" s="202"/>
      <c r="O29" s="202"/>
      <c r="P29" s="202"/>
      <c r="Q29" s="202"/>
    </row>
    <row r="30" spans="2:17" ht="14.45" customHeight="1">
      <c r="B30" s="179" t="s">
        <v>16</v>
      </c>
      <c r="C30" s="175" t="s">
        <v>41</v>
      </c>
      <c r="D30" s="142" t="str">
        <f>'Negative Affect Balance'!B4</f>
        <v>No</v>
      </c>
      <c r="E30" s="143" t="str">
        <f>'Negative Affect Balance'!B5</f>
        <v>Yes</v>
      </c>
      <c r="F30" s="144" t="str">
        <f>'Negative Affect Balance'!B6</f>
        <v>Yellow</v>
      </c>
      <c r="G30" s="182" t="str">
        <f>'Negative Affect Balance'!B7</f>
        <v>2006-2021 (missing: 2009)</v>
      </c>
      <c r="I30" s="199"/>
      <c r="J30" s="199"/>
      <c r="K30" s="199"/>
      <c r="L30" s="199"/>
      <c r="M30" s="199"/>
      <c r="N30" s="199"/>
      <c r="O30" s="199"/>
      <c r="P30" s="199"/>
      <c r="Q30" s="199"/>
    </row>
    <row r="31" spans="2:17" ht="45" customHeight="1">
      <c r="B31" s="179" t="s">
        <v>16</v>
      </c>
      <c r="C31" s="175" t="s">
        <v>42</v>
      </c>
      <c r="D31" s="143" t="str">
        <f>Homicides!B4</f>
        <v>Yes</v>
      </c>
      <c r="E31" s="143" t="str">
        <f>Homicides!B5</f>
        <v>Yes</v>
      </c>
      <c r="F31" s="143" t="str">
        <f>Homicides!B6</f>
        <v>Green</v>
      </c>
      <c r="G31" s="182" t="str">
        <f>Homicides!B7</f>
        <v>2004-2020 (missing: 2005)</v>
      </c>
      <c r="I31" s="202" t="str">
        <f>Homicides!D4</f>
        <v>* Australia's level of homicides has increased by 12.5% from 2004 to 2020, and this is more than the 2% threshold. However, we have used discretion to say that we have been stable given: (1) the OECD shows a minor change from 0.8 to 0.9  and (2) other ABS data shows improvement.</v>
      </c>
      <c r="J31" s="202"/>
      <c r="K31" s="202"/>
      <c r="L31" s="202"/>
      <c r="M31" s="202"/>
      <c r="N31" s="202"/>
      <c r="O31" s="202"/>
      <c r="P31" s="202"/>
      <c r="Q31" s="202"/>
    </row>
    <row r="32" spans="2:17">
      <c r="B32" s="179" t="s">
        <v>16</v>
      </c>
      <c r="C32" s="175" t="s">
        <v>43</v>
      </c>
      <c r="D32" s="142" t="str">
        <f>'Gender Gap in Feeling Safe'!B4</f>
        <v>No</v>
      </c>
      <c r="E32" s="142" t="str">
        <f>'Gender Gap in Feeling Safe'!B5</f>
        <v>No</v>
      </c>
      <c r="F32" s="142" t="str">
        <f>'Gender Gap in Feeling Safe'!B6</f>
        <v>Red</v>
      </c>
      <c r="G32" s="182" t="str">
        <f>'Gender Gap in Feeling Safe'!B7</f>
        <v>2006-2012, 2013-2018</v>
      </c>
      <c r="I32" s="199"/>
      <c r="J32" s="199"/>
      <c r="K32" s="199"/>
      <c r="L32" s="199"/>
      <c r="M32" s="199"/>
      <c r="N32" s="199"/>
      <c r="O32" s="199"/>
      <c r="P32" s="199"/>
      <c r="Q32" s="199"/>
    </row>
    <row r="33" spans="2:17" ht="43.5" customHeight="1">
      <c r="B33" s="179" t="s">
        <v>16</v>
      </c>
      <c r="C33" s="175" t="s">
        <v>44</v>
      </c>
      <c r="D33" s="143" t="str">
        <f>'Social Interactions'!B4</f>
        <v>Yes</v>
      </c>
      <c r="E33" s="143" t="str">
        <f>'Social Interactions'!B5</f>
        <v>Yes</v>
      </c>
      <c r="F33" s="143" t="str">
        <f>'Social Interactions'!B6</f>
        <v>Green</v>
      </c>
      <c r="G33" s="183" t="str">
        <f>'Social Interactions'!B7</f>
        <v>2006, 2021</v>
      </c>
      <c r="I33" s="202" t="str">
        <f>'Social Interactions'!D4</f>
        <v>* The source of the OECD data is the ABS Time Use Survey. The OECD Database does not include data from the most recent release of the TUS in October 2022. Data from the October release for Australia has been included. The 2006 and 2020-21 time use estimates are not fully comparable due to changes in methodology.</v>
      </c>
      <c r="J33" s="202"/>
      <c r="K33" s="202"/>
      <c r="L33" s="202"/>
      <c r="M33" s="202"/>
      <c r="N33" s="202"/>
      <c r="O33" s="202"/>
      <c r="P33" s="202"/>
      <c r="Q33" s="202"/>
    </row>
    <row r="34" spans="2:17">
      <c r="B34" s="179" t="s">
        <v>16</v>
      </c>
      <c r="C34" s="175" t="s">
        <v>45</v>
      </c>
      <c r="D34" s="142" t="str">
        <f>'Social Support'!B4</f>
        <v>No</v>
      </c>
      <c r="E34" s="143" t="str">
        <f>'Social Support'!B5</f>
        <v>Yes</v>
      </c>
      <c r="F34" s="144" t="str">
        <f>'Social Support'!B6</f>
        <v>Yellow</v>
      </c>
      <c r="G34" s="182" t="str">
        <f>'Social Support'!B7</f>
        <v>2006-2021 (missing: 2009)</v>
      </c>
      <c r="I34" s="199"/>
      <c r="J34" s="199"/>
      <c r="K34" s="199"/>
      <c r="L34" s="199"/>
      <c r="M34" s="199"/>
      <c r="N34" s="199"/>
      <c r="O34" s="199"/>
      <c r="P34" s="199"/>
      <c r="Q34" s="199"/>
    </row>
    <row r="35" spans="2:17">
      <c r="B35" s="179" t="s">
        <v>16</v>
      </c>
      <c r="C35" s="175" t="s">
        <v>46</v>
      </c>
      <c r="D35" s="142" t="str">
        <f>'Voter Turnout'!B4</f>
        <v>No</v>
      </c>
      <c r="E35" s="143" t="str">
        <f>'Voter Turnout'!B5</f>
        <v>Yes</v>
      </c>
      <c r="F35" s="144" t="str">
        <f>'Voter Turnout'!B6</f>
        <v>Yellow</v>
      </c>
      <c r="G35" s="182" t="str">
        <f>'Voter Turnout'!B7</f>
        <v>2007, 2010, 2013, 2016, 2019</v>
      </c>
      <c r="I35" s="203" t="s">
        <v>47</v>
      </c>
      <c r="J35" s="203"/>
      <c r="K35" s="203"/>
      <c r="L35" s="203"/>
      <c r="M35" s="203"/>
      <c r="N35" s="203"/>
      <c r="O35" s="203"/>
      <c r="P35" s="203"/>
      <c r="Q35" s="203"/>
    </row>
    <row r="36" spans="2:17">
      <c r="B36" s="179" t="s">
        <v>16</v>
      </c>
      <c r="C36" s="175" t="s">
        <v>48</v>
      </c>
      <c r="D36" s="145" t="str">
        <f>'Having a Say in Government'!B4</f>
        <v>No Time Series</v>
      </c>
      <c r="E36" s="143" t="str">
        <f>'Having a Say in Government'!B5</f>
        <v>Yes</v>
      </c>
      <c r="F36" s="143" t="str">
        <f>'Having a Say in Government'!B6</f>
        <v>Green</v>
      </c>
      <c r="G36" s="183">
        <f>'Having a Say in Government'!B7</f>
        <v>2012</v>
      </c>
      <c r="I36" s="199"/>
      <c r="J36" s="199"/>
      <c r="K36" s="199"/>
      <c r="L36" s="199"/>
      <c r="M36" s="199"/>
      <c r="N36" s="199"/>
      <c r="O36" s="199"/>
      <c r="P36" s="199"/>
      <c r="Q36" s="199"/>
    </row>
    <row r="37" spans="2:17" ht="44.1" customHeight="1">
      <c r="B37" s="179" t="s">
        <v>16</v>
      </c>
      <c r="C37" s="175" t="s">
        <v>49</v>
      </c>
      <c r="D37" s="143" t="str">
        <f>'Time Off'!B4</f>
        <v>Yes</v>
      </c>
      <c r="E37" s="142" t="str">
        <f>'Time Off'!B5</f>
        <v>No</v>
      </c>
      <c r="F37" s="144" t="str">
        <f>'Time Off'!B6</f>
        <v>Yellow</v>
      </c>
      <c r="G37" s="183" t="str">
        <f>'Time Off'!B7</f>
        <v>2006, 2021</v>
      </c>
      <c r="I37" s="202" t="str">
        <f>'Time Off'!D4</f>
        <v>* The source of the OECD data is the ABS Time Use Survey. The OECD Database does not include data from the most recent release of the TUS in October 2022. Data from the October release for Australia has been included. The 2006 and 2020-21 time use estimates are not fully comparable due to changes in methodology.</v>
      </c>
      <c r="J37" s="202"/>
      <c r="K37" s="202"/>
      <c r="L37" s="202"/>
      <c r="M37" s="202"/>
      <c r="N37" s="202"/>
      <c r="O37" s="202"/>
      <c r="P37" s="202"/>
      <c r="Q37" s="202"/>
    </row>
    <row r="38" spans="2:17" ht="45.6" customHeight="1" thickBot="1">
      <c r="B38" s="180" t="s">
        <v>16</v>
      </c>
      <c r="C38" s="181" t="s">
        <v>50</v>
      </c>
      <c r="D38" s="192" t="str">
        <f>'Gender Gap in Hours Worked'!B4</f>
        <v>No</v>
      </c>
      <c r="E38" s="191" t="str">
        <f>'Gender Gap in Hours Worked'!B5</f>
        <v>Yes</v>
      </c>
      <c r="F38" s="193" t="str">
        <f>'Gender Gap in Hours Worked'!B6</f>
        <v>Yellow</v>
      </c>
      <c r="G38" s="184" t="str">
        <f>'Gender Gap in Hours Worked'!B7</f>
        <v>2006, 2021</v>
      </c>
      <c r="I38" s="202" t="str">
        <f>'Gender Gap in Hours Worked'!D4</f>
        <v>* The source of the OECD data is the ABS Time Use Survey. The OECD Database does not include data from the most recent release of the TUS in October 2022. Data from the October release for Australia has been included. The 2006 and 2020-21 time use estimates are not fully comparable due to changes in methodology.</v>
      </c>
      <c r="J38" s="202"/>
      <c r="K38" s="202"/>
      <c r="L38" s="202"/>
      <c r="M38" s="202"/>
      <c r="N38" s="202"/>
      <c r="O38" s="202"/>
      <c r="P38" s="202"/>
      <c r="Q38" s="202"/>
    </row>
    <row r="39" spans="2:17">
      <c r="C39" s="146"/>
      <c r="I39" s="194"/>
      <c r="J39" s="194"/>
      <c r="K39" s="194"/>
      <c r="L39" s="194"/>
      <c r="M39" s="194"/>
      <c r="N39" s="194"/>
      <c r="O39" s="194"/>
      <c r="P39" s="194"/>
      <c r="Q39" s="194"/>
    </row>
  </sheetData>
  <mergeCells count="6">
    <mergeCell ref="I38:Q38"/>
    <mergeCell ref="I37:Q37"/>
    <mergeCell ref="I29:Q29"/>
    <mergeCell ref="I31:Q31"/>
    <mergeCell ref="I35:Q35"/>
    <mergeCell ref="I33:Q33"/>
  </mergeCells>
  <hyperlinks>
    <hyperlink ref="C3" location="'Red List Index'!A1" display="Red List Index" xr:uid="{95B4D1FC-71E0-4B30-8F42-B0D1453D2292}"/>
    <hyperlink ref="C4" location="'Material Footprint'!A1" display="Material Footprint" xr:uid="{E70310A5-5C39-449E-8005-B625DCB6A994}"/>
    <hyperlink ref="C5" location="'Greenhouse Gas Emissions'!A1" display="Greenhouse Gas Emissions" xr:uid="{4EAF0717-34B9-4F66-AF20-AB9A7BCCC1C8}"/>
    <hyperlink ref="C6" location="'Produced Fixed Assets'!A1" display="Produced Fixed Assets" xr:uid="{6C7F931A-5AC5-4791-8C92-452E909F0E0D}"/>
    <hyperlink ref="C7" location="'Household Debt'!A1" display="Household Debt" xr:uid="{61E1F1C6-FBC7-4880-94B2-6961AD135A57}"/>
    <hyperlink ref="C8" location="'Net Fin Worth Govts'!A1" display="Net Financial Worth of Governments" xr:uid="{1C236F55-E70D-4E51-9FDE-7A9427F12121}"/>
    <hyperlink ref="C9" location="'Educational Attainment Adults'!A1" display="Educational Attainment Among Young Adults" xr:uid="{3191CC8F-4E1A-4726-BD9B-D2F64F0575C7}"/>
    <hyperlink ref="C10" location="'Labour Underutilisation Rate'!A1" display="Labour Underutilisation Rate" xr:uid="{27546E19-CF85-4010-A7D3-67FB0371CDC1}"/>
    <hyperlink ref="C11" location="'Premature Mortality'!A1" display="Premature Mortality" xr:uid="{77EF9183-1C12-40D0-BF54-D7D8703D0670}"/>
    <hyperlink ref="C12" location="'Trust in Others'!A1" display="Trust in others" xr:uid="{5EEE2D3B-E993-4347-8120-0E5A1B088866}"/>
    <hyperlink ref="C13" location="'Trust in Government'!A1" display="Trust in Government" xr:uid="{EE8E2227-8E2D-4C8D-8AC3-6E7532D2BB5E}"/>
    <hyperlink ref="C14" location="'Gender Parity in Politics'!A1" display="Gender Parity in Politics" xr:uid="{143D4468-6550-48B4-9596-B9089E392B70}"/>
    <hyperlink ref="C15" location="'Household Income'!A1" display="Household Income" xr:uid="{B7F9AAE7-A9C0-4800-8CD7-485377704002}"/>
    <hyperlink ref="C16" location="'Household Wealth'!A1" display="Household Wealth" xr:uid="{B533DA9D-CEA2-4E5A-81EB-4E77B85FA468}"/>
    <hyperlink ref="C17" location="'S80S20 Income Inequality'!A1" display="S80/20 - income inequality" xr:uid="{632CF2EE-910D-458B-93A3-778AD4709937}"/>
    <hyperlink ref="C18" location="'Housing Affordability'!A1" display="Housing Affordability" xr:uid="{B7B89812-677B-4FF0-8C20-DE5AB0BADD5F}"/>
    <hyperlink ref="C19" location="'Overcrowding Rate'!A1" display="Overcrowding" xr:uid="{98816E5F-7F88-4CE5-AE9F-98AA271ED905}"/>
    <hyperlink ref="C20" location="'Employment Rate'!A1" display="Employment Rate" xr:uid="{57A5D187-4C25-46B7-A398-0E5AA3514D63}"/>
    <hyperlink ref="C21" location="'Gender Wage Gap'!A1" display="Gender Wage Gap" xr:uid="{E1A8BDB0-9D6C-40ED-838D-191BF4BF97F7}"/>
    <hyperlink ref="C22" location="'Long Hours in Paid Work'!A1" display="Long Hours in Paid Work" xr:uid="{036C1326-4B83-41F3-8793-CA86327B0F09}"/>
    <hyperlink ref="C23" location="'Life Expectancy'!A1" display="Life Expectancy" xr:uid="{7F52ABF2-4079-4AC6-8A36-DB71A9CBD416}"/>
    <hyperlink ref="C24" location="'Life Expectancy by Education'!A1" display="Gap in Life Expectancy by education" xr:uid="{5F428333-EB92-4F2D-9EF5-3CB2ADAD8B5D}"/>
    <hyperlink ref="C25" location="'Student Skills in Science'!A1" display="Student Skills in Science" xr:uid="{CC269140-A667-4E9F-82D6-BF4311C210AC}"/>
    <hyperlink ref="C26" location="'Students with Low Skills'!A1" display="Students with Low Skills" xr:uid="{EA196387-A253-4A40-8498-8605BD25EBA6}"/>
    <hyperlink ref="C27" location="'Access to Green Space'!A1" display="Access to Green Space" xr:uid="{AE9D9189-9406-4E5E-AB3F-BF7913F3EA37}"/>
    <hyperlink ref="C28" location="'Exposure to Outdoor Pollution'!A1" display="Exposure to Outdoor Air Pollution" xr:uid="{9351101C-A459-437F-9303-A3B407A6236B}"/>
    <hyperlink ref="C29" location="'Life Satisfaction'!A1" display="Life Satisfaction" xr:uid="{ECBC3C6A-F7A4-470C-85C9-3CF14790FB54}"/>
    <hyperlink ref="C30" location="'Negative Affect Balance'!A1" display="Negative Affect Balance" xr:uid="{32E6DA8D-E3C8-451E-9AE0-42278F34103B}"/>
    <hyperlink ref="C31" location="Homicides!A1" display="Homicides" xr:uid="{3790C538-8F1A-46B5-A4CA-F3BFD41F57DE}"/>
    <hyperlink ref="C32" location="'Gender Gap in Feeling Safe'!A1" display="Gender Gap in feeling safe" xr:uid="{45B83EFF-43E9-4D9D-BCDC-983FF720AEA7}"/>
    <hyperlink ref="C33" location="'Social Interactions'!A1" display="Social Interactions" xr:uid="{F38184E8-4004-4FDF-9C1D-505742E376C4}"/>
    <hyperlink ref="C34" location="'Social Support'!A1" display="Social Support" xr:uid="{5F0DB90F-69AD-4885-9971-91622BACCD9D}"/>
    <hyperlink ref="C35" location="'Voter Turnout'!A1" display="Voter Turnout" xr:uid="{2B0FE5E1-CAAD-406F-A628-369E7FF6AD83}"/>
    <hyperlink ref="C36" location="'Having No Say in Govt'!A1" display="Having No Say in Government" xr:uid="{16280D14-AA4C-4702-A46B-E69E34AF88C9}"/>
    <hyperlink ref="C37" location="'Time Off'!A1" display="Time off" xr:uid="{1FC7F5A4-FD53-4877-ACE4-64B078BABFA8}"/>
    <hyperlink ref="C38" location="'Gender Gap in Hours Worked'!A1" display="Gender gap in hours worked" xr:uid="{B235BAFA-4596-4B31-AB9E-13C0BF2CD0C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5D5BF-5C64-48A3-984C-25794F352DA8}">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21</v>
      </c>
    </row>
    <row r="2" spans="1:6">
      <c r="A2" t="s">
        <v>78</v>
      </c>
      <c r="B2" t="s">
        <v>147</v>
      </c>
    </row>
    <row r="3" spans="1:6">
      <c r="A3" s="9" t="s">
        <v>80</v>
      </c>
      <c r="B3" s="132" t="s">
        <v>133</v>
      </c>
    </row>
    <row r="4" spans="1:6">
      <c r="A4" t="s">
        <v>82</v>
      </c>
      <c r="B4" s="8" t="str">
        <f>IF(B3="Yes",IF(B11&lt;=0.02,"Yes","No"),IF(B11&gt;=-0.02,"Yes","No"))</f>
        <v>No</v>
      </c>
    </row>
    <row r="5" spans="1:6">
      <c r="A5" t="s">
        <v>83</v>
      </c>
      <c r="B5" s="8" t="str">
        <f>IF(B3="Yes",IF(E10&gt;E11,"No","Yes"),IF(E10&gt;E11,"Yes","No"))</f>
        <v>No</v>
      </c>
    </row>
    <row r="6" spans="1:6">
      <c r="A6" t="s">
        <v>4</v>
      </c>
      <c r="B6" s="8" t="s">
        <v>8</v>
      </c>
    </row>
    <row r="7" spans="1:6">
      <c r="A7" t="s">
        <v>5</v>
      </c>
      <c r="B7" t="s">
        <v>148</v>
      </c>
    </row>
    <row r="8" spans="1:6">
      <c r="A8" t="s">
        <v>85</v>
      </c>
      <c r="B8" s="130" t="s">
        <v>86</v>
      </c>
    </row>
    <row r="9" spans="1:6">
      <c r="B9" s="42"/>
    </row>
    <row r="10" spans="1:6">
      <c r="D10" s="49" t="s">
        <v>87</v>
      </c>
      <c r="E10" s="123">
        <f>E16</f>
        <v>20.81</v>
      </c>
    </row>
    <row r="11" spans="1:6">
      <c r="A11" s="43" t="s">
        <v>88</v>
      </c>
      <c r="B11" s="4">
        <f>B30/B16-1</f>
        <v>0.13653741125068275</v>
      </c>
      <c r="D11" s="49" t="s">
        <v>89</v>
      </c>
      <c r="E11" s="123">
        <f>AVERAGE(E16:E53)</f>
        <v>15.385882352941174</v>
      </c>
    </row>
    <row r="12" spans="1:6">
      <c r="B12" s="4"/>
      <c r="D12" s="49" t="s">
        <v>90</v>
      </c>
      <c r="E12" s="18">
        <f>COUNTA(E16:E53)</f>
        <v>34</v>
      </c>
    </row>
    <row r="13" spans="1:6">
      <c r="B13" s="4"/>
      <c r="D13" s="49" t="s">
        <v>91</v>
      </c>
      <c r="E13">
        <f>_xlfn.RANK.EQ(E16,E16:E53,1)</f>
        <v>28</v>
      </c>
    </row>
    <row r="15" spans="1:6">
      <c r="A15" s="196" t="s">
        <v>141</v>
      </c>
      <c r="B15" s="196" t="s">
        <v>87</v>
      </c>
      <c r="D15" s="196" t="s">
        <v>93</v>
      </c>
      <c r="E15" s="196" t="s">
        <v>94</v>
      </c>
      <c r="F15" s="196" t="s">
        <v>92</v>
      </c>
    </row>
    <row r="16" spans="1:6">
      <c r="A16">
        <v>2007</v>
      </c>
      <c r="B16" s="123">
        <v>18.309999999999999</v>
      </c>
      <c r="D16" s="6" t="s">
        <v>87</v>
      </c>
      <c r="E16" s="123">
        <v>20.81</v>
      </c>
      <c r="F16">
        <v>2021</v>
      </c>
    </row>
    <row r="17" spans="1:6">
      <c r="A17" s="131">
        <v>2008</v>
      </c>
      <c r="B17" s="123">
        <v>17.46</v>
      </c>
      <c r="D17" s="6" t="s">
        <v>114</v>
      </c>
      <c r="E17" s="123">
        <v>13.74</v>
      </c>
      <c r="F17">
        <v>2021</v>
      </c>
    </row>
    <row r="18" spans="1:6">
      <c r="A18" s="131">
        <v>2009</v>
      </c>
      <c r="B18" s="123">
        <v>20.78</v>
      </c>
      <c r="D18" s="6" t="s">
        <v>101</v>
      </c>
      <c r="E18" s="123">
        <v>12.63</v>
      </c>
      <c r="F18">
        <v>2021</v>
      </c>
    </row>
    <row r="19" spans="1:6">
      <c r="A19" s="131">
        <v>2010</v>
      </c>
      <c r="B19" s="123">
        <v>20.22</v>
      </c>
      <c r="D19" s="6" t="s">
        <v>107</v>
      </c>
      <c r="E19" s="123">
        <v>13.92</v>
      </c>
      <c r="F19">
        <v>2021</v>
      </c>
    </row>
    <row r="20" spans="1:6">
      <c r="A20" s="131">
        <v>2011</v>
      </c>
      <c r="B20" s="123">
        <v>19.8</v>
      </c>
      <c r="D20" s="6" t="s">
        <v>126</v>
      </c>
      <c r="E20" s="123">
        <v>25.71</v>
      </c>
      <c r="F20">
        <v>2021</v>
      </c>
    </row>
    <row r="21" spans="1:6">
      <c r="A21" s="131">
        <v>2012</v>
      </c>
      <c r="B21" s="123">
        <v>19.97</v>
      </c>
      <c r="D21" s="6" t="s">
        <v>127</v>
      </c>
      <c r="E21" s="123"/>
    </row>
    <row r="22" spans="1:6" ht="15" customHeight="1">
      <c r="A22" s="131">
        <v>2013</v>
      </c>
      <c r="B22" s="123">
        <v>21.04</v>
      </c>
      <c r="D22" s="6" t="s">
        <v>124</v>
      </c>
      <c r="E22" s="123"/>
    </row>
    <row r="23" spans="1:6">
      <c r="A23" s="131">
        <v>2014</v>
      </c>
      <c r="B23" s="123">
        <v>22.36</v>
      </c>
      <c r="D23" s="6" t="s">
        <v>136</v>
      </c>
      <c r="E23" s="123">
        <v>6.42</v>
      </c>
      <c r="F23">
        <v>2021</v>
      </c>
    </row>
    <row r="24" spans="1:6">
      <c r="A24" s="131">
        <v>2015</v>
      </c>
      <c r="B24" s="123">
        <v>22.56</v>
      </c>
      <c r="D24" s="6" t="s">
        <v>103</v>
      </c>
      <c r="E24" s="123">
        <v>10.4</v>
      </c>
      <c r="F24">
        <v>2021</v>
      </c>
    </row>
    <row r="25" spans="1:6">
      <c r="A25" s="131">
        <v>2016</v>
      </c>
      <c r="B25" s="123">
        <v>21.93</v>
      </c>
      <c r="D25" s="6" t="s">
        <v>99</v>
      </c>
      <c r="E25" s="123">
        <v>11.08</v>
      </c>
      <c r="F25">
        <v>2021</v>
      </c>
    </row>
    <row r="26" spans="1:6">
      <c r="A26" s="131">
        <v>2017</v>
      </c>
      <c r="B26" s="123">
        <v>21.81</v>
      </c>
      <c r="D26" s="6" t="s">
        <v>96</v>
      </c>
      <c r="E26" s="123">
        <v>16.2</v>
      </c>
      <c r="F26">
        <v>2021</v>
      </c>
    </row>
    <row r="27" spans="1:6">
      <c r="A27" s="131">
        <v>2018</v>
      </c>
      <c r="B27" s="123">
        <v>21.1</v>
      </c>
      <c r="D27" s="6" t="s">
        <v>121</v>
      </c>
      <c r="E27" s="123">
        <v>16.600000000000001</v>
      </c>
      <c r="F27">
        <v>2021</v>
      </c>
    </row>
    <row r="28" spans="1:6">
      <c r="A28" s="131">
        <v>2019</v>
      </c>
      <c r="B28" s="123">
        <v>20.54</v>
      </c>
      <c r="D28" s="6" t="s">
        <v>102</v>
      </c>
      <c r="E28" s="123">
        <v>8.25</v>
      </c>
      <c r="F28">
        <v>2021</v>
      </c>
    </row>
    <row r="29" spans="1:6">
      <c r="A29" s="131">
        <v>2020</v>
      </c>
      <c r="B29" s="123">
        <v>25.3</v>
      </c>
      <c r="D29" s="6" t="s">
        <v>122</v>
      </c>
      <c r="E29" s="123">
        <v>26.91</v>
      </c>
      <c r="F29">
        <v>2021</v>
      </c>
    </row>
    <row r="30" spans="1:6">
      <c r="A30" s="131">
        <v>2021</v>
      </c>
      <c r="B30" s="123">
        <v>20.81</v>
      </c>
      <c r="D30" s="6" t="s">
        <v>118</v>
      </c>
      <c r="E30" s="123">
        <v>7.86</v>
      </c>
      <c r="F30">
        <v>2021</v>
      </c>
    </row>
    <row r="31" spans="1:6">
      <c r="D31" s="6" t="s">
        <v>117</v>
      </c>
      <c r="E31" s="123">
        <v>15.22</v>
      </c>
      <c r="F31">
        <v>2021</v>
      </c>
    </row>
    <row r="32" spans="1:6">
      <c r="D32" s="6" t="s">
        <v>113</v>
      </c>
      <c r="E32" s="123">
        <v>15.21</v>
      </c>
      <c r="F32">
        <v>2021</v>
      </c>
    </row>
    <row r="33" spans="4:6">
      <c r="D33" s="6" t="s">
        <v>128</v>
      </c>
      <c r="E33" s="123"/>
    </row>
    <row r="34" spans="4:6">
      <c r="D34" s="6" t="s">
        <v>115</v>
      </c>
      <c r="E34" s="123">
        <v>29.04</v>
      </c>
      <c r="F34">
        <v>2021</v>
      </c>
    </row>
    <row r="35" spans="4:6">
      <c r="D35" s="6" t="s">
        <v>125</v>
      </c>
      <c r="E35" s="123">
        <v>13.28</v>
      </c>
      <c r="F35">
        <v>2021</v>
      </c>
    </row>
    <row r="36" spans="4:6">
      <c r="D36" s="6" t="s">
        <v>135</v>
      </c>
      <c r="E36" s="123"/>
    </row>
    <row r="37" spans="4:6">
      <c r="D37" s="6" t="s">
        <v>98</v>
      </c>
      <c r="E37" s="123">
        <v>14.25</v>
      </c>
      <c r="F37">
        <v>2021</v>
      </c>
    </row>
    <row r="38" spans="4:6" ht="15" customHeight="1">
      <c r="D38" s="6" t="s">
        <v>97</v>
      </c>
      <c r="E38" s="123">
        <v>12.49</v>
      </c>
      <c r="F38">
        <v>2021</v>
      </c>
    </row>
    <row r="39" spans="4:6">
      <c r="D39" s="6" t="s">
        <v>100</v>
      </c>
      <c r="E39" s="123">
        <v>13.17</v>
      </c>
      <c r="F39">
        <v>2021</v>
      </c>
    </row>
    <row r="40" spans="4:6" ht="15" customHeight="1">
      <c r="D40" s="6" t="s">
        <v>130</v>
      </c>
      <c r="E40" s="123">
        <v>29.94</v>
      </c>
      <c r="F40">
        <v>2021</v>
      </c>
    </row>
    <row r="41" spans="4:6" ht="15" customHeight="1">
      <c r="D41" s="6" t="s">
        <v>111</v>
      </c>
      <c r="E41" s="123">
        <v>11.77</v>
      </c>
      <c r="F41">
        <v>2021</v>
      </c>
    </row>
    <row r="42" spans="4:6">
      <c r="D42" s="6" t="s">
        <v>131</v>
      </c>
      <c r="E42" s="123">
        <v>9.86</v>
      </c>
      <c r="F42">
        <v>2021</v>
      </c>
    </row>
    <row r="43" spans="4:6">
      <c r="D43" s="6" t="s">
        <v>110</v>
      </c>
      <c r="E43" s="123">
        <v>11.03</v>
      </c>
      <c r="F43">
        <v>2021</v>
      </c>
    </row>
    <row r="44" spans="4:6">
      <c r="D44" s="6" t="s">
        <v>104</v>
      </c>
      <c r="E44" s="123">
        <v>6.48</v>
      </c>
      <c r="F44">
        <v>2021</v>
      </c>
    </row>
    <row r="45" spans="4:6" ht="15" customHeight="1">
      <c r="D45" s="6" t="s">
        <v>119</v>
      </c>
      <c r="E45" s="123">
        <v>14.52</v>
      </c>
      <c r="F45">
        <v>2021</v>
      </c>
    </row>
    <row r="46" spans="4:6">
      <c r="D46" s="6" t="s">
        <v>137</v>
      </c>
      <c r="E46" s="123">
        <v>10.119999999999999</v>
      </c>
      <c r="F46">
        <v>2021</v>
      </c>
    </row>
    <row r="47" spans="4:6">
      <c r="D47" s="6" t="s">
        <v>112</v>
      </c>
      <c r="E47" s="123">
        <v>15.54</v>
      </c>
      <c r="F47">
        <v>2021</v>
      </c>
    </row>
    <row r="48" spans="4:6">
      <c r="D48" s="6" t="s">
        <v>120</v>
      </c>
      <c r="E48" s="123">
        <v>27.76</v>
      </c>
      <c r="F48">
        <v>2021</v>
      </c>
    </row>
    <row r="49" spans="4:6">
      <c r="D49" s="6" t="s">
        <v>95</v>
      </c>
      <c r="E49" s="123">
        <v>19.39</v>
      </c>
      <c r="F49">
        <v>2021</v>
      </c>
    </row>
    <row r="50" spans="4:6">
      <c r="D50" s="6" t="s">
        <v>105</v>
      </c>
      <c r="E50" s="123">
        <v>13.27</v>
      </c>
      <c r="F50">
        <v>2021</v>
      </c>
    </row>
    <row r="51" spans="4:6">
      <c r="D51" s="6" t="s">
        <v>138</v>
      </c>
      <c r="E51" s="123">
        <v>26.52</v>
      </c>
      <c r="F51">
        <v>2021</v>
      </c>
    </row>
    <row r="52" spans="4:6">
      <c r="D52" s="6" t="s">
        <v>108</v>
      </c>
      <c r="E52" s="123">
        <v>14.22</v>
      </c>
      <c r="F52">
        <v>2021</v>
      </c>
    </row>
    <row r="53" spans="4:6">
      <c r="D53" s="6" t="s">
        <v>123</v>
      </c>
      <c r="E53" s="123">
        <v>9.51</v>
      </c>
      <c r="F53">
        <v>2021</v>
      </c>
    </row>
  </sheetData>
  <phoneticPr fontId="14" type="noConversion"/>
  <hyperlinks>
    <hyperlink ref="B8" r:id="rId1" xr:uid="{8C5329C8-70BF-4FF6-8639-72728834252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EE9DB-0CEC-4F16-923D-2B0A8EEC7154}">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22</v>
      </c>
    </row>
    <row r="2" spans="1:6">
      <c r="A2" t="s">
        <v>78</v>
      </c>
      <c r="B2" t="s">
        <v>149</v>
      </c>
    </row>
    <row r="3" spans="1:6">
      <c r="A3" s="9" t="s">
        <v>80</v>
      </c>
      <c r="B3" s="132" t="s">
        <v>133</v>
      </c>
    </row>
    <row r="4" spans="1:6">
      <c r="A4" t="s">
        <v>82</v>
      </c>
      <c r="B4" s="10" t="str">
        <f>IF(B3="Yes",IF(B11&lt;=0.02,"Yes","No"),IF(B11&gt;=-0.02,"Yes","No"))</f>
        <v>Yes</v>
      </c>
    </row>
    <row r="5" spans="1:6">
      <c r="A5" t="s">
        <v>83</v>
      </c>
      <c r="B5" s="10" t="str">
        <f>IF(B3="Yes",IF(E10&gt;E11,"No","Yes"),IF(E10&gt;E11,"Yes","No"))</f>
        <v>Yes</v>
      </c>
    </row>
    <row r="6" spans="1:6">
      <c r="A6" t="s">
        <v>4</v>
      </c>
      <c r="B6" s="10" t="s">
        <v>6</v>
      </c>
    </row>
    <row r="7" spans="1:6">
      <c r="A7" t="s">
        <v>5</v>
      </c>
      <c r="B7" t="s">
        <v>150</v>
      </c>
    </row>
    <row r="8" spans="1:6">
      <c r="A8" t="s">
        <v>85</v>
      </c>
      <c r="B8" s="130" t="s">
        <v>86</v>
      </c>
    </row>
    <row r="10" spans="1:6">
      <c r="D10" s="49" t="s">
        <v>87</v>
      </c>
      <c r="E10" s="16">
        <f>E16</f>
        <v>3408.8</v>
      </c>
    </row>
    <row r="11" spans="1:6">
      <c r="A11" s="43" t="s">
        <v>88</v>
      </c>
      <c r="B11" s="4">
        <f>B32/B16-1</f>
        <v>-0.22056066218502757</v>
      </c>
      <c r="D11" s="49" t="s">
        <v>89</v>
      </c>
      <c r="E11" s="16">
        <f>AVERAGE(E16:E53)</f>
        <v>4739.7236842105249</v>
      </c>
    </row>
    <row r="12" spans="1:6">
      <c r="B12" s="4"/>
      <c r="D12" s="49" t="s">
        <v>90</v>
      </c>
      <c r="E12" s="18">
        <f>COUNTA(E16:E53)</f>
        <v>38</v>
      </c>
    </row>
    <row r="13" spans="1:6">
      <c r="B13" s="4"/>
      <c r="D13" s="49" t="s">
        <v>91</v>
      </c>
      <c r="E13">
        <f>_xlfn.RANK.EQ(E16,E16:E53,1)</f>
        <v>11</v>
      </c>
    </row>
    <row r="15" spans="1:6">
      <c r="A15" s="196" t="s">
        <v>141</v>
      </c>
      <c r="B15" s="196" t="s">
        <v>87</v>
      </c>
      <c r="D15" s="196" t="s">
        <v>93</v>
      </c>
      <c r="E15" s="196" t="s">
        <v>94</v>
      </c>
      <c r="F15" s="196" t="s">
        <v>92</v>
      </c>
    </row>
    <row r="16" spans="1:6">
      <c r="A16" s="18">
        <v>2004</v>
      </c>
      <c r="B16">
        <v>4373.3999999999996</v>
      </c>
      <c r="D16" s="6" t="s">
        <v>87</v>
      </c>
      <c r="E16">
        <v>3408.8</v>
      </c>
      <c r="F16">
        <v>2020</v>
      </c>
    </row>
    <row r="17" spans="1:6">
      <c r="A17" s="18">
        <v>2005</v>
      </c>
      <c r="D17" s="6" t="s">
        <v>114</v>
      </c>
      <c r="E17">
        <v>3715</v>
      </c>
      <c r="F17">
        <v>2020</v>
      </c>
    </row>
    <row r="18" spans="1:6">
      <c r="A18" s="18">
        <v>2006</v>
      </c>
      <c r="B18">
        <v>4237.8</v>
      </c>
      <c r="D18" s="6" t="s">
        <v>101</v>
      </c>
      <c r="E18">
        <v>4039.8</v>
      </c>
      <c r="F18">
        <v>2018</v>
      </c>
    </row>
    <row r="19" spans="1:6">
      <c r="A19" s="18">
        <v>2007</v>
      </c>
      <c r="B19">
        <v>4140.1000000000004</v>
      </c>
      <c r="D19" s="6" t="s">
        <v>107</v>
      </c>
      <c r="E19">
        <v>4087.6</v>
      </c>
      <c r="F19">
        <v>2019</v>
      </c>
    </row>
    <row r="20" spans="1:6">
      <c r="A20" s="18">
        <v>2008</v>
      </c>
      <c r="B20">
        <v>4080.5</v>
      </c>
      <c r="D20" s="6" t="s">
        <v>105</v>
      </c>
      <c r="E20">
        <v>2999.4</v>
      </c>
      <c r="F20">
        <v>2018</v>
      </c>
    </row>
    <row r="21" spans="1:6">
      <c r="A21" s="18">
        <v>2009</v>
      </c>
      <c r="B21">
        <v>4027.8</v>
      </c>
      <c r="D21" s="6" t="s">
        <v>126</v>
      </c>
      <c r="E21">
        <v>4895.3999999999996</v>
      </c>
      <c r="F21">
        <v>2018</v>
      </c>
    </row>
    <row r="22" spans="1:6" ht="15" customHeight="1">
      <c r="A22" s="18">
        <v>2010</v>
      </c>
      <c r="B22">
        <v>3909.7</v>
      </c>
      <c r="D22" s="6" t="s">
        <v>127</v>
      </c>
      <c r="E22">
        <v>6373.8</v>
      </c>
      <c r="F22">
        <v>2019</v>
      </c>
    </row>
    <row r="23" spans="1:6">
      <c r="A23" s="18">
        <v>2011</v>
      </c>
      <c r="B23">
        <v>3848.5</v>
      </c>
      <c r="D23" s="6" t="s">
        <v>124</v>
      </c>
      <c r="E23">
        <v>5712.2</v>
      </c>
      <c r="F23">
        <v>2020</v>
      </c>
    </row>
    <row r="24" spans="1:6">
      <c r="A24" s="18">
        <v>2012</v>
      </c>
      <c r="B24">
        <v>3678.9</v>
      </c>
      <c r="D24" s="6" t="s">
        <v>136</v>
      </c>
      <c r="E24">
        <v>5047.6000000000004</v>
      </c>
      <c r="F24">
        <v>2020</v>
      </c>
    </row>
    <row r="25" spans="1:6">
      <c r="A25" s="18">
        <v>2013</v>
      </c>
      <c r="B25">
        <v>3666.8</v>
      </c>
      <c r="D25" s="6" t="s">
        <v>102</v>
      </c>
      <c r="E25">
        <v>4040.6</v>
      </c>
      <c r="F25">
        <v>2020</v>
      </c>
    </row>
    <row r="26" spans="1:6">
      <c r="A26" s="18">
        <v>2014</v>
      </c>
      <c r="B26">
        <v>3691.9</v>
      </c>
      <c r="D26" s="6" t="s">
        <v>103</v>
      </c>
      <c r="E26">
        <v>3852.8</v>
      </c>
      <c r="F26">
        <v>2018</v>
      </c>
    </row>
    <row r="27" spans="1:6">
      <c r="A27" s="18">
        <v>2015</v>
      </c>
      <c r="B27">
        <v>3724.9</v>
      </c>
      <c r="D27" s="6" t="s">
        <v>120</v>
      </c>
      <c r="E27">
        <v>3392.6</v>
      </c>
      <c r="F27">
        <v>2020</v>
      </c>
    </row>
    <row r="28" spans="1:6">
      <c r="A28" s="18">
        <v>2016</v>
      </c>
      <c r="B28">
        <v>3603.7</v>
      </c>
      <c r="D28" s="6" t="s">
        <v>99</v>
      </c>
      <c r="E28">
        <v>5977.7</v>
      </c>
      <c r="F28">
        <v>2020</v>
      </c>
    </row>
    <row r="29" spans="1:6">
      <c r="A29" s="18">
        <v>2017</v>
      </c>
      <c r="B29">
        <v>3567.7</v>
      </c>
      <c r="D29" s="6" t="s">
        <v>96</v>
      </c>
      <c r="E29">
        <v>3981.8</v>
      </c>
      <c r="F29">
        <v>2018</v>
      </c>
    </row>
    <row r="30" spans="1:6">
      <c r="A30" s="18">
        <v>2018</v>
      </c>
      <c r="B30">
        <v>3478.6</v>
      </c>
      <c r="D30" s="6" t="s">
        <v>121</v>
      </c>
      <c r="E30">
        <v>4155.2</v>
      </c>
      <c r="F30">
        <v>2016</v>
      </c>
    </row>
    <row r="31" spans="1:6">
      <c r="A31" s="18">
        <v>2019</v>
      </c>
      <c r="B31">
        <v>3664.5</v>
      </c>
      <c r="D31" s="6" t="s">
        <v>108</v>
      </c>
      <c r="E31">
        <v>4147.7</v>
      </c>
      <c r="F31">
        <v>2019</v>
      </c>
    </row>
    <row r="32" spans="1:6">
      <c r="A32" s="18">
        <v>2020</v>
      </c>
      <c r="B32">
        <v>3408.8</v>
      </c>
      <c r="D32" s="6" t="s">
        <v>122</v>
      </c>
      <c r="E32">
        <v>4048.9</v>
      </c>
      <c r="F32">
        <v>2019</v>
      </c>
    </row>
    <row r="33" spans="4:6">
      <c r="D33" s="6" t="s">
        <v>118</v>
      </c>
      <c r="E33">
        <v>6883.9</v>
      </c>
      <c r="F33">
        <v>2019</v>
      </c>
    </row>
    <row r="34" spans="4:6">
      <c r="D34" s="6" t="s">
        <v>113</v>
      </c>
      <c r="E34">
        <v>3512.9</v>
      </c>
      <c r="F34">
        <v>2018</v>
      </c>
    </row>
    <row r="35" spans="4:6">
      <c r="D35" s="6" t="s">
        <v>117</v>
      </c>
      <c r="E35">
        <v>3312.1</v>
      </c>
      <c r="F35">
        <v>2020</v>
      </c>
    </row>
    <row r="36" spans="4:6">
      <c r="D36" s="6" t="s">
        <v>128</v>
      </c>
      <c r="E36">
        <v>3250.9</v>
      </c>
      <c r="F36">
        <v>2018</v>
      </c>
    </row>
    <row r="37" spans="4:6">
      <c r="D37" s="6" t="s">
        <v>115</v>
      </c>
      <c r="E37">
        <v>3190.9</v>
      </c>
      <c r="F37">
        <v>2017</v>
      </c>
    </row>
    <row r="38" spans="4:6" ht="15" customHeight="1">
      <c r="D38" s="6" t="s">
        <v>125</v>
      </c>
      <c r="E38">
        <v>2994.8</v>
      </c>
      <c r="F38">
        <v>2019</v>
      </c>
    </row>
    <row r="39" spans="4:6">
      <c r="D39" s="6" t="s">
        <v>129</v>
      </c>
      <c r="E39">
        <v>3224.4</v>
      </c>
      <c r="F39">
        <v>2019</v>
      </c>
    </row>
    <row r="40" spans="4:6" ht="15" customHeight="1">
      <c r="D40" s="6" t="s">
        <v>97</v>
      </c>
      <c r="E40">
        <v>8626.9</v>
      </c>
      <c r="F40">
        <v>2020</v>
      </c>
    </row>
    <row r="41" spans="4:6" ht="15" customHeight="1">
      <c r="D41" s="6" t="s">
        <v>100</v>
      </c>
      <c r="E41">
        <v>2941.3</v>
      </c>
      <c r="F41">
        <v>2019</v>
      </c>
    </row>
    <row r="42" spans="4:6">
      <c r="D42" s="6" t="s">
        <v>98</v>
      </c>
      <c r="E42">
        <v>8137.5</v>
      </c>
      <c r="F42">
        <v>2020</v>
      </c>
    </row>
    <row r="43" spans="4:6">
      <c r="D43" s="6" t="s">
        <v>130</v>
      </c>
      <c r="E43">
        <v>12474.8</v>
      </c>
      <c r="F43">
        <v>2020</v>
      </c>
    </row>
    <row r="44" spans="4:6">
      <c r="D44" s="6" t="s">
        <v>111</v>
      </c>
      <c r="E44">
        <v>3533.8</v>
      </c>
      <c r="F44">
        <v>2020</v>
      </c>
    </row>
    <row r="45" spans="4:6" ht="15" customHeight="1">
      <c r="D45" s="6" t="s">
        <v>110</v>
      </c>
      <c r="E45">
        <v>3283.6</v>
      </c>
      <c r="F45">
        <v>2016</v>
      </c>
    </row>
    <row r="46" spans="4:6">
      <c r="D46" s="6" t="s">
        <v>131</v>
      </c>
      <c r="E46">
        <v>4065.6</v>
      </c>
      <c r="F46">
        <v>2016</v>
      </c>
    </row>
    <row r="47" spans="4:6">
      <c r="D47" s="6" t="s">
        <v>104</v>
      </c>
      <c r="E47">
        <v>6506.1</v>
      </c>
      <c r="F47">
        <v>2019</v>
      </c>
    </row>
    <row r="48" spans="4:6">
      <c r="D48" s="6" t="s">
        <v>119</v>
      </c>
      <c r="E48">
        <v>4181.3999999999996</v>
      </c>
      <c r="F48">
        <v>2018</v>
      </c>
    </row>
    <row r="49" spans="4:6">
      <c r="D49" s="6" t="s">
        <v>109</v>
      </c>
      <c r="E49">
        <v>6221.6</v>
      </c>
      <c r="F49">
        <v>2019</v>
      </c>
    </row>
    <row r="50" spans="4:6">
      <c r="D50" s="6" t="s">
        <v>112</v>
      </c>
      <c r="E50">
        <v>3927.1</v>
      </c>
      <c r="F50">
        <v>2020</v>
      </c>
    </row>
    <row r="51" spans="4:6">
      <c r="D51" s="6" t="s">
        <v>95</v>
      </c>
      <c r="E51">
        <v>3225.9</v>
      </c>
      <c r="F51">
        <v>2018</v>
      </c>
    </row>
    <row r="52" spans="4:6">
      <c r="D52" s="6" t="s">
        <v>116</v>
      </c>
      <c r="E52">
        <v>5072.3</v>
      </c>
      <c r="F52">
        <v>2019</v>
      </c>
    </row>
    <row r="53" spans="4:6">
      <c r="D53" s="6" t="s">
        <v>123</v>
      </c>
      <c r="E53">
        <v>7664.8</v>
      </c>
      <c r="F53">
        <v>2020</v>
      </c>
    </row>
  </sheetData>
  <phoneticPr fontId="14" type="noConversion"/>
  <hyperlinks>
    <hyperlink ref="B8" r:id="rId1" xr:uid="{741AB979-E0A4-4E69-8AFC-1BDD8B9F7A5B}"/>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855DA-269A-407B-809A-9D6C89FB7117}">
  <sheetPr>
    <tabColor rgb="FFC00000"/>
  </sheetPr>
  <dimension ref="A1:K49"/>
  <sheetViews>
    <sheetView workbookViewId="0"/>
  </sheetViews>
  <sheetFormatPr defaultRowHeight="15"/>
  <cols>
    <col min="1" max="1" width="28" bestFit="1" customWidth="1"/>
    <col min="2" max="2" width="19.7109375" customWidth="1"/>
    <col min="3" max="3" width="10.5703125" style="44" customWidth="1"/>
    <col min="4" max="4" width="32.28515625" style="77" customWidth="1"/>
    <col min="6" max="6" width="18.85546875" customWidth="1"/>
    <col min="8" max="8" width="19.5703125" style="77" customWidth="1"/>
    <col min="9" max="9" width="28.28515625" style="88" bestFit="1" customWidth="1"/>
  </cols>
  <sheetData>
    <row r="1" spans="1:11" ht="45">
      <c r="A1" t="s">
        <v>151</v>
      </c>
      <c r="B1" s="38" t="s">
        <v>21</v>
      </c>
      <c r="C1" s="44" t="s">
        <v>152</v>
      </c>
      <c r="D1" s="77" t="s">
        <v>153</v>
      </c>
    </row>
    <row r="2" spans="1:11">
      <c r="A2" s="9" t="s">
        <v>154</v>
      </c>
      <c r="B2" s="7" t="s">
        <v>133</v>
      </c>
      <c r="C2" s="44" t="s">
        <v>155</v>
      </c>
    </row>
    <row r="3" spans="1:11">
      <c r="A3" t="s">
        <v>156</v>
      </c>
      <c r="B3" s="10" t="str">
        <f>IF(B2="Yes",IF(B9&lt;=0.02,"Yes","No"),IF(B9&gt;=-0.02,"Yes","No"))</f>
        <v>Yes</v>
      </c>
      <c r="C3" s="44" t="s">
        <v>155</v>
      </c>
    </row>
    <row r="4" spans="1:11" ht="75">
      <c r="A4" t="s">
        <v>157</v>
      </c>
      <c r="B4" s="8" t="str">
        <f>IF(B2="Yes",IF(G8&gt;G9,"No","Yes"),IF(G8&gt;G9,"Yes","No"))</f>
        <v>No</v>
      </c>
      <c r="D4" s="77" t="s">
        <v>158</v>
      </c>
    </row>
    <row r="5" spans="1:11">
      <c r="A5" t="s">
        <v>4</v>
      </c>
      <c r="B5" s="11" t="s">
        <v>7</v>
      </c>
      <c r="C5" s="44" t="s">
        <v>155</v>
      </c>
    </row>
    <row r="6" spans="1:11" ht="60">
      <c r="A6" t="s">
        <v>159</v>
      </c>
      <c r="B6" t="s">
        <v>160</v>
      </c>
      <c r="D6" s="77" t="s">
        <v>161</v>
      </c>
    </row>
    <row r="7" spans="1:11">
      <c r="H7" s="77" t="s">
        <v>152</v>
      </c>
      <c r="I7" s="88" t="s">
        <v>153</v>
      </c>
    </row>
    <row r="8" spans="1:11">
      <c r="F8" s="6" t="s">
        <v>87</v>
      </c>
      <c r="G8" s="16">
        <f>G12</f>
        <v>20.799999999999997</v>
      </c>
      <c r="H8" s="77" t="s">
        <v>155</v>
      </c>
    </row>
    <row r="9" spans="1:11" ht="99.75" customHeight="1">
      <c r="A9" t="s">
        <v>88</v>
      </c>
      <c r="B9" s="4">
        <f>B20/B12-1</f>
        <v>-1.0931558935361241E-2</v>
      </c>
      <c r="C9" s="80" t="s">
        <v>155</v>
      </c>
      <c r="D9" s="81"/>
      <c r="F9" s="6" t="s">
        <v>162</v>
      </c>
      <c r="G9" s="16">
        <f>AVERAGE(G12:H49)</f>
        <v>16.312675514285718</v>
      </c>
      <c r="H9" s="77" t="s">
        <v>163</v>
      </c>
      <c r="I9" s="78">
        <v>15.2</v>
      </c>
    </row>
    <row r="11" spans="1:11">
      <c r="A11" s="1" t="s">
        <v>141</v>
      </c>
      <c r="B11" s="2" t="s">
        <v>87</v>
      </c>
      <c r="F11" s="3" t="s">
        <v>93</v>
      </c>
      <c r="G11">
        <v>2021</v>
      </c>
    </row>
    <row r="12" spans="1:11">
      <c r="A12" s="19" t="s">
        <v>164</v>
      </c>
      <c r="B12" s="83">
        <v>21.04</v>
      </c>
      <c r="C12" s="84" t="s">
        <v>155</v>
      </c>
      <c r="D12" s="85"/>
      <c r="F12" s="20" t="s">
        <v>87</v>
      </c>
      <c r="G12" s="69">
        <v>20.799999999999997</v>
      </c>
      <c r="H12" s="77" t="s">
        <v>155</v>
      </c>
      <c r="J12" t="s">
        <v>87</v>
      </c>
      <c r="K12">
        <v>20.799999999999997</v>
      </c>
    </row>
    <row r="13" spans="1:11" ht="30">
      <c r="A13" s="19" t="s">
        <v>165</v>
      </c>
      <c r="B13" s="83">
        <v>22.36</v>
      </c>
      <c r="C13" s="84" t="s">
        <v>155</v>
      </c>
      <c r="D13" s="85"/>
      <c r="F13" s="20" t="s">
        <v>114</v>
      </c>
      <c r="G13" s="70">
        <v>13.672500000000001</v>
      </c>
      <c r="H13" s="77" t="s">
        <v>166</v>
      </c>
      <c r="I13" s="88">
        <v>13.67</v>
      </c>
      <c r="J13" t="s">
        <v>114</v>
      </c>
      <c r="K13" s="67">
        <v>13.672500000000001</v>
      </c>
    </row>
    <row r="14" spans="1:11">
      <c r="A14" s="19" t="s">
        <v>167</v>
      </c>
      <c r="B14" s="83">
        <v>22.56</v>
      </c>
      <c r="C14" s="84" t="s">
        <v>155</v>
      </c>
      <c r="D14" s="85"/>
      <c r="F14" s="20" t="s">
        <v>101</v>
      </c>
      <c r="G14" s="69">
        <v>12.1675</v>
      </c>
      <c r="H14" s="82" t="s">
        <v>163</v>
      </c>
      <c r="I14" s="89">
        <v>12.17</v>
      </c>
      <c r="J14" t="s">
        <v>101</v>
      </c>
      <c r="K14" s="67">
        <v>12.1675</v>
      </c>
    </row>
    <row r="15" spans="1:11" ht="30">
      <c r="A15" s="19" t="s">
        <v>168</v>
      </c>
      <c r="B15" s="83">
        <v>21.93</v>
      </c>
      <c r="C15" s="84" t="s">
        <v>155</v>
      </c>
      <c r="D15" s="85"/>
      <c r="F15" s="20" t="s">
        <v>107</v>
      </c>
      <c r="G15" s="70">
        <v>13.922499999999999</v>
      </c>
      <c r="H15" s="77" t="s">
        <v>166</v>
      </c>
      <c r="I15" s="88">
        <v>13.92</v>
      </c>
      <c r="J15" t="s">
        <v>107</v>
      </c>
      <c r="K15">
        <v>13.922499999999999</v>
      </c>
    </row>
    <row r="16" spans="1:11">
      <c r="A16" s="19" t="s">
        <v>169</v>
      </c>
      <c r="B16" s="83">
        <v>21.81</v>
      </c>
      <c r="C16" s="84" t="s">
        <v>155</v>
      </c>
      <c r="D16" s="85"/>
      <c r="F16" s="20" t="s">
        <v>126</v>
      </c>
      <c r="G16" s="69">
        <v>25.637500000000003</v>
      </c>
      <c r="H16" s="82" t="s">
        <v>163</v>
      </c>
      <c r="I16" s="89">
        <v>25.64</v>
      </c>
      <c r="J16" t="s">
        <v>126</v>
      </c>
      <c r="K16">
        <v>25.637500000000003</v>
      </c>
    </row>
    <row r="17" spans="1:11" ht="30">
      <c r="A17" s="19" t="s">
        <v>170</v>
      </c>
      <c r="B17" s="83">
        <v>21.1</v>
      </c>
      <c r="C17" s="84" t="s">
        <v>155</v>
      </c>
      <c r="D17" s="85"/>
      <c r="F17" s="20" t="s">
        <v>127</v>
      </c>
      <c r="G17" s="70"/>
      <c r="H17" s="77" t="s">
        <v>166</v>
      </c>
      <c r="I17" s="88">
        <v>6.43</v>
      </c>
      <c r="J17" t="s">
        <v>127</v>
      </c>
    </row>
    <row r="18" spans="1:11" ht="15" customHeight="1">
      <c r="A18" s="19" t="s">
        <v>171</v>
      </c>
      <c r="B18" s="83">
        <v>20.54</v>
      </c>
      <c r="C18" s="84" t="s">
        <v>155</v>
      </c>
      <c r="D18" s="85"/>
      <c r="F18" s="20" t="s">
        <v>136</v>
      </c>
      <c r="G18" s="70">
        <v>6.4249999999999998</v>
      </c>
      <c r="H18" s="82" t="s">
        <v>163</v>
      </c>
      <c r="I18" s="89">
        <v>10.46</v>
      </c>
      <c r="J18" t="s">
        <v>136</v>
      </c>
      <c r="K18">
        <v>6.4249999999999998</v>
      </c>
    </row>
    <row r="19" spans="1:11" ht="30">
      <c r="A19" s="19" t="s">
        <v>172</v>
      </c>
      <c r="B19" s="83">
        <v>25.3</v>
      </c>
      <c r="C19" s="84" t="s">
        <v>155</v>
      </c>
      <c r="D19" s="85"/>
      <c r="F19" s="20" t="s">
        <v>103</v>
      </c>
      <c r="G19" s="70">
        <v>10.457500000000001</v>
      </c>
      <c r="H19" s="77" t="s">
        <v>166</v>
      </c>
      <c r="I19" s="88">
        <v>11.09</v>
      </c>
      <c r="J19" t="s">
        <v>103</v>
      </c>
      <c r="K19">
        <v>10.457500000000001</v>
      </c>
    </row>
    <row r="20" spans="1:11">
      <c r="A20" s="19" t="s">
        <v>173</v>
      </c>
      <c r="B20" s="83">
        <v>20.81</v>
      </c>
      <c r="C20" s="86" t="s">
        <v>163</v>
      </c>
      <c r="D20" s="87">
        <v>20.8</v>
      </c>
      <c r="F20" s="20" t="s">
        <v>99</v>
      </c>
      <c r="G20" s="69">
        <v>11.092499999999999</v>
      </c>
      <c r="H20" s="82" t="s">
        <v>163</v>
      </c>
      <c r="I20" s="89">
        <v>15.78</v>
      </c>
      <c r="J20" t="s">
        <v>99</v>
      </c>
      <c r="K20">
        <v>11.092499999999999</v>
      </c>
    </row>
    <row r="21" spans="1:11">
      <c r="F21" s="20" t="s">
        <v>96</v>
      </c>
      <c r="G21" s="69">
        <v>15.7775</v>
      </c>
      <c r="H21" s="82" t="s">
        <v>163</v>
      </c>
      <c r="I21" s="89">
        <v>16.45</v>
      </c>
      <c r="J21" t="s">
        <v>96</v>
      </c>
      <c r="K21">
        <v>15.7775</v>
      </c>
    </row>
    <row r="22" spans="1:11">
      <c r="F22" s="20" t="s">
        <v>121</v>
      </c>
      <c r="G22" s="69">
        <v>16.447500000000002</v>
      </c>
      <c r="H22" s="82" t="s">
        <v>163</v>
      </c>
      <c r="I22" s="89">
        <v>8.7899999999999991</v>
      </c>
      <c r="J22" t="s">
        <v>121</v>
      </c>
      <c r="K22">
        <v>16.447500000000002</v>
      </c>
    </row>
    <row r="23" spans="1:11">
      <c r="F23" s="20" t="s">
        <v>102</v>
      </c>
      <c r="G23" s="69">
        <v>8.7899999999999991</v>
      </c>
      <c r="H23" s="82" t="s">
        <v>163</v>
      </c>
      <c r="I23" s="89">
        <v>26.8</v>
      </c>
      <c r="J23" t="s">
        <v>102</v>
      </c>
      <c r="K23">
        <v>8.7899999999999991</v>
      </c>
    </row>
    <row r="24" spans="1:11">
      <c r="F24" s="20" t="s">
        <v>122</v>
      </c>
      <c r="G24" s="70">
        <v>26.802500000000002</v>
      </c>
      <c r="H24" s="82" t="s">
        <v>163</v>
      </c>
      <c r="I24" s="89">
        <v>7.83</v>
      </c>
      <c r="J24" t="s">
        <v>122</v>
      </c>
      <c r="K24">
        <v>26.802500000000002</v>
      </c>
    </row>
    <row r="25" spans="1:11">
      <c r="F25" s="20" t="s">
        <v>118</v>
      </c>
      <c r="G25" s="70">
        <v>7.83</v>
      </c>
      <c r="H25" s="82" t="s">
        <v>163</v>
      </c>
      <c r="I25" s="89">
        <v>15.36</v>
      </c>
      <c r="J25" t="s">
        <v>118</v>
      </c>
      <c r="K25">
        <v>7.83</v>
      </c>
    </row>
    <row r="26" spans="1:11">
      <c r="F26" s="20" t="s">
        <v>117</v>
      </c>
      <c r="G26" s="69">
        <v>15.362500000000001</v>
      </c>
      <c r="H26" s="82" t="s">
        <v>163</v>
      </c>
      <c r="I26" s="89">
        <v>15.07</v>
      </c>
      <c r="J26" t="s">
        <v>117</v>
      </c>
      <c r="K26">
        <v>15.362500000000001</v>
      </c>
    </row>
    <row r="27" spans="1:11">
      <c r="F27" s="21" t="s">
        <v>113</v>
      </c>
      <c r="G27" s="70">
        <v>15.0625</v>
      </c>
      <c r="H27" s="82" t="s">
        <v>163</v>
      </c>
      <c r="I27" s="89">
        <v>27.55</v>
      </c>
      <c r="J27" t="s">
        <v>113</v>
      </c>
      <c r="K27">
        <v>15.0625</v>
      </c>
    </row>
    <row r="28" spans="1:11" ht="30">
      <c r="F28" s="20" t="s">
        <v>128</v>
      </c>
      <c r="G28" s="69"/>
      <c r="H28" s="77" t="s">
        <v>166</v>
      </c>
      <c r="I28" s="88">
        <v>13.28</v>
      </c>
      <c r="J28" t="s">
        <v>128</v>
      </c>
    </row>
    <row r="29" spans="1:11">
      <c r="F29" s="20" t="s">
        <v>115</v>
      </c>
      <c r="G29" s="70">
        <v>27.544999999999998</v>
      </c>
      <c r="H29" s="82" t="s">
        <v>163</v>
      </c>
      <c r="I29" s="89">
        <v>14.14</v>
      </c>
      <c r="J29" t="s">
        <v>115</v>
      </c>
      <c r="K29">
        <v>27.544999999999998</v>
      </c>
    </row>
    <row r="30" spans="1:11">
      <c r="F30" s="20" t="s">
        <v>125</v>
      </c>
      <c r="G30" s="70">
        <v>13.275</v>
      </c>
      <c r="H30" s="82" t="s">
        <v>163</v>
      </c>
      <c r="I30" s="89">
        <v>12.58</v>
      </c>
      <c r="J30" t="s">
        <v>125</v>
      </c>
      <c r="K30">
        <v>13.275</v>
      </c>
    </row>
    <row r="31" spans="1:11">
      <c r="F31" s="20" t="s">
        <v>135</v>
      </c>
      <c r="G31" s="69"/>
      <c r="H31" s="82" t="s">
        <v>163</v>
      </c>
      <c r="I31" s="89">
        <v>13.09</v>
      </c>
      <c r="J31" t="s">
        <v>135</v>
      </c>
    </row>
    <row r="32" spans="1:11" ht="30">
      <c r="F32" s="20" t="s">
        <v>98</v>
      </c>
      <c r="G32" s="70">
        <v>14.139999999999999</v>
      </c>
      <c r="H32" s="77" t="s">
        <v>166</v>
      </c>
      <c r="I32" s="88">
        <v>29.93</v>
      </c>
      <c r="J32" t="s">
        <v>98</v>
      </c>
      <c r="K32">
        <v>14.139999999999999</v>
      </c>
    </row>
    <row r="33" spans="2:11">
      <c r="F33" s="20" t="s">
        <v>97</v>
      </c>
      <c r="G33" s="70">
        <v>12.577500000000001</v>
      </c>
      <c r="H33" s="82" t="s">
        <v>163</v>
      </c>
      <c r="I33" s="89">
        <v>11.04</v>
      </c>
      <c r="J33" t="s">
        <v>97</v>
      </c>
      <c r="K33">
        <v>12.577500000000001</v>
      </c>
    </row>
    <row r="34" spans="2:11" ht="36" customHeight="1">
      <c r="F34" s="20" t="s">
        <v>100</v>
      </c>
      <c r="G34" s="70">
        <v>13.094999999999999</v>
      </c>
      <c r="H34" s="77" t="s">
        <v>166</v>
      </c>
      <c r="I34" s="88">
        <v>9.8699999999999992</v>
      </c>
      <c r="J34" t="s">
        <v>100</v>
      </c>
      <c r="K34">
        <v>13.094999999999999</v>
      </c>
    </row>
    <row r="35" spans="2:11" ht="30">
      <c r="F35" s="20" t="s">
        <v>130</v>
      </c>
      <c r="G35" s="69">
        <v>29.934999999999999</v>
      </c>
      <c r="H35" s="77" t="s">
        <v>166</v>
      </c>
      <c r="I35" s="88">
        <v>11.04</v>
      </c>
      <c r="J35" t="s">
        <v>130</v>
      </c>
      <c r="K35">
        <v>29.934999999999999</v>
      </c>
    </row>
    <row r="36" spans="2:11" ht="30">
      <c r="B36" s="88"/>
      <c r="F36" s="20" t="s">
        <v>111</v>
      </c>
      <c r="G36" s="71">
        <v>11.04</v>
      </c>
      <c r="H36" s="77" t="s">
        <v>166</v>
      </c>
      <c r="I36" s="88">
        <v>6.45</v>
      </c>
      <c r="J36" t="s">
        <v>111</v>
      </c>
      <c r="K36">
        <v>11.04</v>
      </c>
    </row>
    <row r="37" spans="2:11" ht="30">
      <c r="F37" s="21" t="s">
        <v>131</v>
      </c>
      <c r="G37" s="69">
        <v>9.8674999999999997</v>
      </c>
      <c r="H37" s="77" t="s">
        <v>166</v>
      </c>
      <c r="I37" s="88">
        <v>14.53</v>
      </c>
      <c r="J37" t="s">
        <v>131</v>
      </c>
      <c r="K37">
        <v>9.8674999999999997</v>
      </c>
    </row>
    <row r="38" spans="2:11">
      <c r="F38" s="20" t="s">
        <v>110</v>
      </c>
      <c r="G38" s="69">
        <v>11.0425</v>
      </c>
      <c r="H38" s="82" t="s">
        <v>163</v>
      </c>
      <c r="I38" s="89">
        <v>10.34</v>
      </c>
      <c r="J38" t="s">
        <v>110</v>
      </c>
      <c r="K38">
        <v>11.0425</v>
      </c>
    </row>
    <row r="39" spans="2:11">
      <c r="F39" s="20" t="s">
        <v>104</v>
      </c>
      <c r="G39" s="70">
        <v>6.4525000000000006</v>
      </c>
      <c r="H39" s="82" t="s">
        <v>163</v>
      </c>
      <c r="I39" s="89">
        <v>12.72</v>
      </c>
      <c r="J39" t="s">
        <v>104</v>
      </c>
      <c r="K39">
        <v>6.4525000000000006</v>
      </c>
    </row>
    <row r="40" spans="2:11" ht="30">
      <c r="F40" s="20" t="s">
        <v>119</v>
      </c>
      <c r="G40" s="69">
        <v>14.532499999999999</v>
      </c>
      <c r="H40" s="77" t="s">
        <v>166</v>
      </c>
      <c r="I40" s="88">
        <v>27.79</v>
      </c>
      <c r="J40" t="s">
        <v>119</v>
      </c>
      <c r="K40">
        <v>14.532499999999999</v>
      </c>
    </row>
    <row r="41" spans="2:11" ht="15" customHeight="1">
      <c r="F41" s="20" t="s">
        <v>137</v>
      </c>
      <c r="G41" s="70">
        <v>10.345000000000001</v>
      </c>
      <c r="H41" s="82" t="s">
        <v>163</v>
      </c>
      <c r="I41" s="89">
        <v>18.93</v>
      </c>
      <c r="J41" t="s">
        <v>137</v>
      </c>
      <c r="K41">
        <v>10.345000000000001</v>
      </c>
    </row>
    <row r="42" spans="2:11">
      <c r="F42" s="20" t="s">
        <v>112</v>
      </c>
      <c r="G42" s="70">
        <v>12.72</v>
      </c>
      <c r="H42" s="82" t="s">
        <v>163</v>
      </c>
      <c r="I42" s="89">
        <v>13.24</v>
      </c>
      <c r="J42" t="s">
        <v>112</v>
      </c>
      <c r="K42">
        <v>12.72</v>
      </c>
    </row>
    <row r="43" spans="2:11" ht="30">
      <c r="F43" s="20" t="s">
        <v>120</v>
      </c>
      <c r="G43" s="70">
        <v>27.787499999999998</v>
      </c>
      <c r="H43" s="77" t="s">
        <v>166</v>
      </c>
      <c r="I43" s="88">
        <v>26.54</v>
      </c>
      <c r="J43" t="s">
        <v>120</v>
      </c>
      <c r="K43">
        <v>27.787499999999998</v>
      </c>
    </row>
    <row r="44" spans="2:11" ht="30">
      <c r="F44" s="20" t="s">
        <v>95</v>
      </c>
      <c r="G44" s="69">
        <v>18.927500000000002</v>
      </c>
      <c r="H44" s="77" t="s">
        <v>166</v>
      </c>
      <c r="I44" s="88">
        <v>14.22</v>
      </c>
      <c r="J44" t="s">
        <v>95</v>
      </c>
      <c r="K44">
        <v>18.927500000000002</v>
      </c>
    </row>
    <row r="45" spans="2:11" ht="30">
      <c r="F45" s="20" t="s">
        <v>105</v>
      </c>
      <c r="G45" s="70">
        <v>13.24</v>
      </c>
      <c r="H45" s="77" t="s">
        <v>166</v>
      </c>
      <c r="I45" s="88">
        <v>9.51</v>
      </c>
      <c r="J45" t="s">
        <v>105</v>
      </c>
      <c r="K45">
        <v>13.24</v>
      </c>
    </row>
    <row r="46" spans="2:11">
      <c r="F46" s="20" t="s">
        <v>138</v>
      </c>
      <c r="G46" s="70">
        <v>26.542500000000004</v>
      </c>
      <c r="H46" s="82" t="s">
        <v>163</v>
      </c>
      <c r="I46" s="89" t="s">
        <v>174</v>
      </c>
      <c r="J46" t="s">
        <v>138</v>
      </c>
      <c r="K46">
        <v>26.542500000000004</v>
      </c>
    </row>
    <row r="47" spans="2:11">
      <c r="F47" s="20" t="s">
        <v>108</v>
      </c>
      <c r="G47" s="69">
        <v>14.217500000000001</v>
      </c>
      <c r="H47" s="82" t="s">
        <v>163</v>
      </c>
      <c r="I47" s="89" t="s">
        <v>175</v>
      </c>
      <c r="J47" t="s">
        <v>108</v>
      </c>
      <c r="K47">
        <v>14.217500000000001</v>
      </c>
    </row>
    <row r="48" spans="2:11">
      <c r="F48" s="20" t="s">
        <v>123</v>
      </c>
      <c r="G48" s="69">
        <v>9.5075000000000003</v>
      </c>
      <c r="H48" s="82" t="s">
        <v>163</v>
      </c>
      <c r="I48" s="89" t="s">
        <v>174</v>
      </c>
      <c r="J48" t="s">
        <v>123</v>
      </c>
      <c r="K48">
        <v>9.5075000000000003</v>
      </c>
    </row>
    <row r="49" spans="6:9">
      <c r="F49" t="s">
        <v>130</v>
      </c>
      <c r="G49">
        <v>53.906143</v>
      </c>
      <c r="H49" s="82" t="s">
        <v>163</v>
      </c>
      <c r="I49" s="89" t="s">
        <v>176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42EBC-02C1-4DAA-9593-E71490228CA7}">
  <sheetPr>
    <tabColor rgb="FFC00000"/>
  </sheetPr>
  <dimension ref="A1:K43"/>
  <sheetViews>
    <sheetView workbookViewId="0"/>
  </sheetViews>
  <sheetFormatPr defaultRowHeight="15"/>
  <cols>
    <col min="1" max="1" width="28" bestFit="1" customWidth="1"/>
    <col min="2" max="2" width="21.140625" bestFit="1" customWidth="1"/>
    <col min="3" max="3" width="16.5703125" style="44" customWidth="1"/>
    <col min="4" max="4" width="26.5703125" style="44" customWidth="1"/>
    <col min="8" max="8" width="12" style="44" customWidth="1"/>
    <col min="9" max="9" width="30" style="44" customWidth="1"/>
  </cols>
  <sheetData>
    <row r="1" spans="1:11">
      <c r="A1" t="s">
        <v>151</v>
      </c>
      <c r="B1" t="s">
        <v>22</v>
      </c>
      <c r="C1" s="44" t="s">
        <v>152</v>
      </c>
      <c r="D1" s="44" t="s">
        <v>153</v>
      </c>
      <c r="F1" s="44" t="s">
        <v>177</v>
      </c>
    </row>
    <row r="2" spans="1:11">
      <c r="A2" s="9" t="s">
        <v>154</v>
      </c>
      <c r="B2" s="7" t="s">
        <v>133</v>
      </c>
      <c r="C2" s="44" t="s">
        <v>178</v>
      </c>
      <c r="F2" s="44" t="s">
        <v>179</v>
      </c>
    </row>
    <row r="3" spans="1:11">
      <c r="A3" t="s">
        <v>156</v>
      </c>
      <c r="B3" s="10" t="str">
        <f>IF(B2="Yes",IF(B9&lt;=0.02,"Yes","No"),IF(B9&gt;=-0.02,"Yes","No"))</f>
        <v>Yes</v>
      </c>
      <c r="C3" s="44" t="s">
        <v>178</v>
      </c>
    </row>
    <row r="4" spans="1:11">
      <c r="A4" t="s">
        <v>157</v>
      </c>
      <c r="B4" s="10" t="str">
        <f>IF(B2="Yes",IF(G8&gt;G9,"No","Yes"),IF(G8&gt;G9,"Yes","No"))</f>
        <v>Yes</v>
      </c>
      <c r="C4" s="44" t="s">
        <v>180</v>
      </c>
      <c r="D4" s="79" t="s">
        <v>181</v>
      </c>
      <c r="G4" s="68"/>
      <c r="H4" s="92"/>
    </row>
    <row r="5" spans="1:11">
      <c r="A5" t="s">
        <v>4</v>
      </c>
      <c r="B5" s="10" t="s">
        <v>6</v>
      </c>
      <c r="C5" s="44" t="s">
        <v>180</v>
      </c>
      <c r="D5" s="79" t="s">
        <v>181</v>
      </c>
    </row>
    <row r="6" spans="1:11" ht="30">
      <c r="A6" t="s">
        <v>159</v>
      </c>
      <c r="B6" t="s">
        <v>182</v>
      </c>
      <c r="C6" s="44" t="s">
        <v>180</v>
      </c>
      <c r="D6" s="101" t="s">
        <v>183</v>
      </c>
    </row>
    <row r="7" spans="1:11">
      <c r="H7" s="44" t="s">
        <v>152</v>
      </c>
      <c r="I7" s="44" t="s">
        <v>153</v>
      </c>
    </row>
    <row r="8" spans="1:11">
      <c r="F8" s="6" t="s">
        <v>87</v>
      </c>
      <c r="G8" s="16">
        <f>G33</f>
        <v>3665</v>
      </c>
      <c r="H8" s="91" t="s">
        <v>178</v>
      </c>
    </row>
    <row r="9" spans="1:11" ht="45">
      <c r="A9" t="s">
        <v>88</v>
      </c>
      <c r="B9" s="4">
        <f>B25/B12-1</f>
        <v>-0.17657004830917877</v>
      </c>
      <c r="C9" s="80" t="s">
        <v>178</v>
      </c>
      <c r="D9" s="80"/>
      <c r="F9" s="6" t="s">
        <v>162</v>
      </c>
      <c r="G9" s="16">
        <f>AVERAGE(G12:G41)</f>
        <v>4907.2352941176468</v>
      </c>
      <c r="H9" s="107" t="s">
        <v>184</v>
      </c>
      <c r="I9" s="82" t="s">
        <v>185</v>
      </c>
      <c r="J9" s="67"/>
    </row>
    <row r="10" spans="1:11">
      <c r="I10" s="106"/>
      <c r="K10" s="67"/>
    </row>
    <row r="11" spans="1:11">
      <c r="A11" s="1" t="s">
        <v>141</v>
      </c>
      <c r="B11" s="2" t="s">
        <v>87</v>
      </c>
      <c r="F11" s="3" t="s">
        <v>93</v>
      </c>
      <c r="G11">
        <v>2019</v>
      </c>
      <c r="I11" s="106"/>
      <c r="J11" t="s">
        <v>186</v>
      </c>
    </row>
    <row r="12" spans="1:11" ht="15.75" thickBot="1">
      <c r="A12" s="22">
        <v>2007</v>
      </c>
      <c r="B12" s="24">
        <v>4140</v>
      </c>
      <c r="C12" s="94" t="s">
        <v>178</v>
      </c>
      <c r="D12" s="90"/>
      <c r="F12" s="20" t="s">
        <v>130</v>
      </c>
      <c r="G12" s="69">
        <v>8869</v>
      </c>
      <c r="H12" s="93" t="s">
        <v>178</v>
      </c>
      <c r="I12" s="106"/>
    </row>
    <row r="13" spans="1:11" ht="15.75" thickBot="1">
      <c r="A13" s="22">
        <v>2008</v>
      </c>
      <c r="B13" s="24">
        <v>4081</v>
      </c>
      <c r="C13" s="94" t="s">
        <v>178</v>
      </c>
      <c r="D13" s="90"/>
      <c r="F13" s="20" t="s">
        <v>98</v>
      </c>
      <c r="G13" s="70">
        <v>8105</v>
      </c>
      <c r="H13" s="93" t="s">
        <v>178</v>
      </c>
    </row>
    <row r="14" spans="1:11" ht="15.75" thickBot="1">
      <c r="A14" s="22">
        <v>2009</v>
      </c>
      <c r="B14" s="24">
        <v>4028</v>
      </c>
      <c r="C14" s="94" t="s">
        <v>178</v>
      </c>
      <c r="D14" s="90"/>
      <c r="F14" s="20" t="s">
        <v>97</v>
      </c>
      <c r="G14" s="69">
        <v>7867</v>
      </c>
      <c r="H14" s="93" t="s">
        <v>178</v>
      </c>
      <c r="I14" s="106"/>
    </row>
    <row r="15" spans="1:11" ht="15.75" thickBot="1">
      <c r="A15" s="22">
        <v>2010</v>
      </c>
      <c r="B15" s="24">
        <v>3910</v>
      </c>
      <c r="C15" s="94" t="s">
        <v>178</v>
      </c>
      <c r="D15" s="90"/>
      <c r="F15" s="20" t="s">
        <v>118</v>
      </c>
      <c r="G15" s="70">
        <v>6884</v>
      </c>
      <c r="H15" s="93" t="s">
        <v>178</v>
      </c>
    </row>
    <row r="16" spans="1:11" ht="15.75" thickBot="1">
      <c r="A16" s="22">
        <v>2011</v>
      </c>
      <c r="B16" s="24">
        <v>3849</v>
      </c>
      <c r="C16" s="94" t="s">
        <v>178</v>
      </c>
      <c r="D16" s="90"/>
      <c r="F16" s="20" t="s">
        <v>104</v>
      </c>
      <c r="G16" s="69">
        <v>6506</v>
      </c>
      <c r="H16" s="93" t="s">
        <v>178</v>
      </c>
    </row>
    <row r="17" spans="1:8" ht="21.75" thickBot="1">
      <c r="A17" s="22">
        <v>2012</v>
      </c>
      <c r="B17" s="24">
        <v>3679</v>
      </c>
      <c r="C17" s="94" t="s">
        <v>178</v>
      </c>
      <c r="D17" s="90"/>
      <c r="F17" s="20" t="s">
        <v>123</v>
      </c>
      <c r="G17" s="70">
        <v>6513</v>
      </c>
      <c r="H17" s="93" t="s">
        <v>178</v>
      </c>
    </row>
    <row r="18" spans="1:8" ht="15" customHeight="1" thickBot="1">
      <c r="A18" s="22">
        <v>2013</v>
      </c>
      <c r="B18" s="24">
        <v>3667</v>
      </c>
      <c r="C18" s="94" t="s">
        <v>178</v>
      </c>
      <c r="D18" s="90"/>
      <c r="F18" s="20" t="s">
        <v>127</v>
      </c>
      <c r="G18" s="70" t="s">
        <v>187</v>
      </c>
      <c r="H18" s="93" t="s">
        <v>178</v>
      </c>
    </row>
    <row r="19" spans="1:8" ht="15.75" thickBot="1">
      <c r="A19" s="22">
        <v>2014</v>
      </c>
      <c r="B19" s="24">
        <v>3692</v>
      </c>
      <c r="C19" s="94" t="s">
        <v>178</v>
      </c>
      <c r="D19" s="90"/>
      <c r="F19" s="20" t="s">
        <v>99</v>
      </c>
      <c r="G19" s="70" t="s">
        <v>188</v>
      </c>
      <c r="H19" s="93" t="s">
        <v>178</v>
      </c>
    </row>
    <row r="20" spans="1:8" ht="21.75" thickBot="1">
      <c r="A20" s="22">
        <v>2015</v>
      </c>
      <c r="B20" s="24">
        <v>3725</v>
      </c>
      <c r="C20" s="94" t="s">
        <v>178</v>
      </c>
      <c r="D20" s="90"/>
      <c r="F20" s="20" t="s">
        <v>124</v>
      </c>
      <c r="G20" s="69" t="s">
        <v>189</v>
      </c>
      <c r="H20" s="93" t="s">
        <v>178</v>
      </c>
    </row>
    <row r="21" spans="1:8" ht="21.75" thickBot="1">
      <c r="A21" s="22">
        <v>2016</v>
      </c>
      <c r="B21" s="24">
        <v>3604</v>
      </c>
      <c r="C21" s="94" t="s">
        <v>178</v>
      </c>
      <c r="D21" s="90"/>
      <c r="F21" s="20" t="s">
        <v>136</v>
      </c>
      <c r="G21" s="69" t="s">
        <v>190</v>
      </c>
      <c r="H21" s="93" t="s">
        <v>178</v>
      </c>
    </row>
    <row r="22" spans="1:8" ht="15.75" thickBot="1">
      <c r="A22" s="22">
        <v>2017</v>
      </c>
      <c r="B22" s="24">
        <v>3568</v>
      </c>
      <c r="C22" s="94" t="s">
        <v>178</v>
      </c>
      <c r="D22" s="90"/>
      <c r="F22" s="20" t="s">
        <v>126</v>
      </c>
      <c r="G22" s="69"/>
      <c r="H22" s="93" t="s">
        <v>178</v>
      </c>
    </row>
    <row r="23" spans="1:8" ht="21.75" thickBot="1">
      <c r="A23" s="22">
        <v>2018</v>
      </c>
      <c r="B23" s="24">
        <v>3479</v>
      </c>
      <c r="C23" s="94" t="s">
        <v>178</v>
      </c>
      <c r="D23" s="90"/>
      <c r="F23" s="20" t="s">
        <v>108</v>
      </c>
      <c r="G23" s="69">
        <v>4148</v>
      </c>
      <c r="H23" s="93" t="s">
        <v>178</v>
      </c>
    </row>
    <row r="24" spans="1:8" ht="15.75" thickBot="1">
      <c r="A24" s="23">
        <v>2019</v>
      </c>
      <c r="B24" s="25">
        <v>3665</v>
      </c>
      <c r="C24" s="94" t="s">
        <v>178</v>
      </c>
      <c r="D24" s="90"/>
      <c r="F24" s="20" t="s">
        <v>107</v>
      </c>
      <c r="G24" s="70" t="s">
        <v>191</v>
      </c>
      <c r="H24" s="93" t="s">
        <v>178</v>
      </c>
    </row>
    <row r="25" spans="1:8" ht="15.75" thickBot="1">
      <c r="A25" s="22">
        <v>2020</v>
      </c>
      <c r="B25" s="24">
        <v>3409</v>
      </c>
      <c r="C25" s="94" t="s">
        <v>178</v>
      </c>
      <c r="D25" s="90"/>
      <c r="F25" s="20" t="s">
        <v>119</v>
      </c>
      <c r="G25" s="70"/>
      <c r="H25" s="93" t="s">
        <v>178</v>
      </c>
    </row>
    <row r="26" spans="1:8">
      <c r="F26" s="20" t="s">
        <v>102</v>
      </c>
      <c r="G26" s="69">
        <v>4029</v>
      </c>
      <c r="H26" s="93" t="s">
        <v>178</v>
      </c>
    </row>
    <row r="27" spans="1:8">
      <c r="F27" s="21" t="s">
        <v>101</v>
      </c>
      <c r="G27" s="70"/>
      <c r="H27" s="93" t="s">
        <v>178</v>
      </c>
    </row>
    <row r="28" spans="1:8">
      <c r="F28" s="20" t="s">
        <v>122</v>
      </c>
      <c r="G28" s="69">
        <v>4049</v>
      </c>
      <c r="H28" s="93" t="s">
        <v>178</v>
      </c>
    </row>
    <row r="29" spans="1:8">
      <c r="F29" s="20" t="s">
        <v>112</v>
      </c>
      <c r="G29" s="70">
        <v>3944</v>
      </c>
      <c r="H29" s="93" t="s">
        <v>178</v>
      </c>
    </row>
    <row r="30" spans="1:8">
      <c r="F30" s="20" t="s">
        <v>103</v>
      </c>
      <c r="G30" s="70"/>
      <c r="H30" s="93" t="s">
        <v>178</v>
      </c>
    </row>
    <row r="31" spans="1:8">
      <c r="F31" s="20" t="s">
        <v>114</v>
      </c>
      <c r="G31" s="69" t="s">
        <v>192</v>
      </c>
      <c r="H31" s="93" t="s">
        <v>178</v>
      </c>
    </row>
    <row r="32" spans="1:8" ht="21">
      <c r="F32" s="20" t="s">
        <v>111</v>
      </c>
      <c r="G32" s="70">
        <v>3408</v>
      </c>
      <c r="H32" s="93" t="s">
        <v>178</v>
      </c>
    </row>
    <row r="33" spans="6:8">
      <c r="F33" s="20" t="s">
        <v>87</v>
      </c>
      <c r="G33" s="70">
        <v>3665</v>
      </c>
      <c r="H33" s="93" t="s">
        <v>178</v>
      </c>
    </row>
    <row r="34" spans="6:8" ht="15" customHeight="1">
      <c r="F34" s="20" t="s">
        <v>135</v>
      </c>
      <c r="G34" s="70">
        <v>3224</v>
      </c>
      <c r="H34" s="93" t="s">
        <v>178</v>
      </c>
    </row>
    <row r="35" spans="6:8">
      <c r="F35" s="20" t="s">
        <v>120</v>
      </c>
      <c r="G35" s="69">
        <v>3190</v>
      </c>
      <c r="H35" s="93" t="s">
        <v>178</v>
      </c>
    </row>
    <row r="36" spans="6:8" ht="15" customHeight="1">
      <c r="F36" s="20" t="s">
        <v>128</v>
      </c>
      <c r="G36" s="71"/>
      <c r="H36" s="93" t="s">
        <v>178</v>
      </c>
    </row>
    <row r="37" spans="6:8" ht="15" customHeight="1">
      <c r="F37" s="21" t="s">
        <v>117</v>
      </c>
      <c r="G37" s="69">
        <v>3086</v>
      </c>
      <c r="H37" s="93" t="s">
        <v>178</v>
      </c>
    </row>
    <row r="38" spans="6:8">
      <c r="F38" s="20" t="s">
        <v>95</v>
      </c>
      <c r="G38" s="69"/>
      <c r="H38" s="93" t="s">
        <v>178</v>
      </c>
    </row>
    <row r="39" spans="6:8">
      <c r="F39" s="20" t="s">
        <v>125</v>
      </c>
      <c r="G39" s="70">
        <v>2995</v>
      </c>
      <c r="H39" s="93" t="s">
        <v>178</v>
      </c>
    </row>
    <row r="40" spans="6:8" ht="21">
      <c r="F40" s="20" t="s">
        <v>105</v>
      </c>
      <c r="G40" s="69"/>
      <c r="H40" s="93" t="s">
        <v>178</v>
      </c>
    </row>
    <row r="41" spans="6:8" ht="15" customHeight="1">
      <c r="F41" s="20" t="s">
        <v>100</v>
      </c>
      <c r="G41" s="70">
        <v>2941</v>
      </c>
      <c r="H41" s="93" t="s">
        <v>178</v>
      </c>
    </row>
    <row r="43" spans="6:8">
      <c r="G43" s="6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32B86-11B2-4EC1-9B8F-D249E0872177}">
  <dimension ref="A1:M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13">
      <c r="A1" t="s">
        <v>77</v>
      </c>
      <c r="B1" s="198" t="s">
        <v>23</v>
      </c>
    </row>
    <row r="2" spans="1:13">
      <c r="A2" t="s">
        <v>78</v>
      </c>
      <c r="B2" t="s">
        <v>193</v>
      </c>
    </row>
    <row r="3" spans="1:13" ht="15" customHeight="1">
      <c r="A3" s="9" t="s">
        <v>80</v>
      </c>
      <c r="B3" s="132" t="s">
        <v>81</v>
      </c>
      <c r="D3" s="40"/>
      <c r="E3" s="40"/>
      <c r="F3" s="40"/>
      <c r="G3" s="40"/>
      <c r="H3" s="40"/>
      <c r="I3" s="40"/>
      <c r="J3" s="40"/>
      <c r="K3" s="40"/>
      <c r="L3" s="40"/>
      <c r="M3" s="40"/>
    </row>
    <row r="4" spans="1:13">
      <c r="A4" t="s">
        <v>82</v>
      </c>
      <c r="B4" s="141" t="s">
        <v>9</v>
      </c>
      <c r="D4" s="40"/>
      <c r="E4" s="40"/>
      <c r="F4" s="40"/>
      <c r="G4" s="40"/>
      <c r="H4" s="40"/>
      <c r="I4" s="40"/>
      <c r="J4" s="40"/>
      <c r="K4" s="40"/>
      <c r="L4" s="40"/>
      <c r="M4" s="40"/>
    </row>
    <row r="5" spans="1:13">
      <c r="A5" t="s">
        <v>83</v>
      </c>
      <c r="B5" s="141" t="s">
        <v>9</v>
      </c>
      <c r="D5" s="40"/>
      <c r="E5" s="40"/>
      <c r="F5" s="40"/>
      <c r="G5" s="40"/>
      <c r="H5" s="40"/>
      <c r="I5" s="40"/>
      <c r="J5" s="40"/>
      <c r="K5" s="40"/>
      <c r="L5" s="40"/>
      <c r="M5" s="40"/>
    </row>
    <row r="6" spans="1:13">
      <c r="A6" t="s">
        <v>4</v>
      </c>
      <c r="B6" s="141" t="s">
        <v>9</v>
      </c>
    </row>
    <row r="7" spans="1:13">
      <c r="A7" t="s">
        <v>5</v>
      </c>
      <c r="B7" t="s">
        <v>194</v>
      </c>
    </row>
    <row r="8" spans="1:13">
      <c r="A8" t="s">
        <v>85</v>
      </c>
      <c r="B8" s="130" t="s">
        <v>86</v>
      </c>
    </row>
    <row r="10" spans="1:13">
      <c r="D10" s="49" t="s">
        <v>87</v>
      </c>
      <c r="E10" s="129" t="s">
        <v>195</v>
      </c>
    </row>
    <row r="11" spans="1:13">
      <c r="A11" s="43" t="s">
        <v>88</v>
      </c>
      <c r="B11" s="4" t="s">
        <v>195</v>
      </c>
      <c r="D11" s="49" t="s">
        <v>89</v>
      </c>
      <c r="E11" s="123">
        <f>AVERAGE(E16:E53)</f>
        <v>6.1139285714285734</v>
      </c>
    </row>
    <row r="12" spans="1:13">
      <c r="B12" s="4"/>
      <c r="D12" s="49" t="s">
        <v>90</v>
      </c>
      <c r="E12" s="18">
        <f>COUNTA(E16:E53)</f>
        <v>28</v>
      </c>
    </row>
    <row r="13" spans="1:13">
      <c r="B13" s="4"/>
      <c r="D13" s="49" t="s">
        <v>91</v>
      </c>
      <c r="E13" s="6" t="s">
        <v>195</v>
      </c>
    </row>
    <row r="15" spans="1:13">
      <c r="A15" s="196" t="s">
        <v>141</v>
      </c>
      <c r="B15" s="196" t="s">
        <v>87</v>
      </c>
      <c r="D15" s="196" t="s">
        <v>93</v>
      </c>
      <c r="E15" s="196" t="s">
        <v>94</v>
      </c>
      <c r="F15" s="196" t="s">
        <v>92</v>
      </c>
    </row>
    <row r="16" spans="1:13">
      <c r="B16" s="16"/>
      <c r="D16" s="6" t="s">
        <v>87</v>
      </c>
      <c r="E16" s="16"/>
    </row>
    <row r="17" spans="2:6">
      <c r="B17" s="16"/>
      <c r="D17" s="6" t="s">
        <v>114</v>
      </c>
      <c r="E17" s="16">
        <v>5.9</v>
      </c>
      <c r="F17">
        <v>2013</v>
      </c>
    </row>
    <row r="18" spans="2:6">
      <c r="B18" s="16"/>
      <c r="D18" s="6" t="s">
        <v>101</v>
      </c>
      <c r="E18" s="16">
        <v>5.7</v>
      </c>
      <c r="F18">
        <v>2013</v>
      </c>
    </row>
    <row r="19" spans="2:6">
      <c r="B19" s="16"/>
      <c r="D19" s="6" t="s">
        <v>107</v>
      </c>
      <c r="E19" s="16"/>
    </row>
    <row r="20" spans="2:6">
      <c r="B20" s="16"/>
      <c r="D20" s="6" t="s">
        <v>126</v>
      </c>
      <c r="E20" s="16"/>
    </row>
    <row r="21" spans="2:6">
      <c r="D21" s="6" t="s">
        <v>127</v>
      </c>
      <c r="E21" s="16"/>
    </row>
    <row r="22" spans="2:6" ht="15" customHeight="1">
      <c r="D22" s="6" t="s">
        <v>124</v>
      </c>
      <c r="E22" s="16"/>
    </row>
    <row r="23" spans="2:6">
      <c r="D23" s="6" t="s">
        <v>136</v>
      </c>
      <c r="E23" s="16">
        <v>5.3</v>
      </c>
      <c r="F23">
        <v>2013</v>
      </c>
    </row>
    <row r="24" spans="2:6">
      <c r="D24" s="6" t="s">
        <v>103</v>
      </c>
      <c r="E24" s="16">
        <v>8.3000000000000007</v>
      </c>
      <c r="F24">
        <v>2013</v>
      </c>
    </row>
    <row r="25" spans="2:6">
      <c r="D25" s="6" t="s">
        <v>99</v>
      </c>
      <c r="E25" s="16">
        <v>5.8</v>
      </c>
      <c r="F25">
        <v>2013</v>
      </c>
    </row>
    <row r="26" spans="2:6">
      <c r="D26" s="6" t="s">
        <v>96</v>
      </c>
      <c r="E26" s="16">
        <v>7.4</v>
      </c>
      <c r="F26">
        <v>2013</v>
      </c>
    </row>
    <row r="27" spans="2:6">
      <c r="D27" s="6" t="s">
        <v>121</v>
      </c>
      <c r="E27" s="16">
        <v>5</v>
      </c>
      <c r="F27">
        <v>2013</v>
      </c>
    </row>
    <row r="28" spans="2:6">
      <c r="D28" s="6" t="s">
        <v>102</v>
      </c>
      <c r="E28" s="16">
        <v>5.5</v>
      </c>
      <c r="F28">
        <v>2013</v>
      </c>
    </row>
    <row r="29" spans="2:6">
      <c r="D29" s="6" t="s">
        <v>122</v>
      </c>
      <c r="E29" s="16">
        <v>5.3</v>
      </c>
      <c r="F29">
        <v>2013</v>
      </c>
    </row>
    <row r="30" spans="2:6">
      <c r="D30" s="6" t="s">
        <v>118</v>
      </c>
      <c r="E30" s="16">
        <v>5.3</v>
      </c>
      <c r="F30">
        <v>2013</v>
      </c>
    </row>
    <row r="31" spans="2:6">
      <c r="D31" s="6" t="s">
        <v>117</v>
      </c>
      <c r="E31" s="16">
        <v>7</v>
      </c>
      <c r="F31">
        <v>2013</v>
      </c>
    </row>
    <row r="32" spans="2:6">
      <c r="D32" s="6" t="s">
        <v>113</v>
      </c>
      <c r="E32" s="16">
        <v>6.4</v>
      </c>
      <c r="F32">
        <v>2013</v>
      </c>
    </row>
    <row r="33" spans="4:6">
      <c r="D33" s="6" t="s">
        <v>128</v>
      </c>
      <c r="E33" s="16"/>
    </row>
    <row r="34" spans="4:6">
      <c r="D34" s="6" t="s">
        <v>115</v>
      </c>
      <c r="E34" s="16">
        <v>5.7</v>
      </c>
      <c r="F34">
        <v>2013</v>
      </c>
    </row>
    <row r="35" spans="4:6">
      <c r="D35" s="6" t="s">
        <v>125</v>
      </c>
      <c r="E35" s="16"/>
    </row>
    <row r="36" spans="4:6">
      <c r="D36" s="6" t="s">
        <v>135</v>
      </c>
      <c r="E36" s="16"/>
    </row>
    <row r="37" spans="4:6">
      <c r="D37" s="6" t="s">
        <v>98</v>
      </c>
      <c r="E37" s="16">
        <v>6.5</v>
      </c>
      <c r="F37">
        <v>2013</v>
      </c>
    </row>
    <row r="38" spans="4:6" ht="15" customHeight="1">
      <c r="D38" s="6" t="s">
        <v>97</v>
      </c>
      <c r="E38" s="16">
        <v>6.1</v>
      </c>
      <c r="F38">
        <v>2013</v>
      </c>
    </row>
    <row r="39" spans="4:6">
      <c r="D39" s="6" t="s">
        <v>100</v>
      </c>
      <c r="E39" s="16">
        <v>5.5</v>
      </c>
      <c r="F39">
        <v>2013</v>
      </c>
    </row>
    <row r="40" spans="4:6" ht="15" customHeight="1">
      <c r="D40" s="6" t="s">
        <v>130</v>
      </c>
      <c r="E40" s="16"/>
    </row>
    <row r="41" spans="4:6" ht="15" customHeight="1">
      <c r="D41" s="6" t="s">
        <v>111</v>
      </c>
      <c r="E41" s="16">
        <v>6.9</v>
      </c>
      <c r="F41">
        <v>2013</v>
      </c>
    </row>
    <row r="42" spans="4:6">
      <c r="D42" s="6" t="s">
        <v>131</v>
      </c>
      <c r="E42" s="16">
        <v>6.5900000000000007</v>
      </c>
      <c r="F42">
        <v>2018</v>
      </c>
    </row>
    <row r="43" spans="4:6">
      <c r="D43" s="6" t="s">
        <v>110</v>
      </c>
      <c r="E43">
        <v>7.3</v>
      </c>
      <c r="F43">
        <v>2013</v>
      </c>
    </row>
    <row r="44" spans="4:6">
      <c r="D44" s="6" t="s">
        <v>104</v>
      </c>
      <c r="E44">
        <v>6</v>
      </c>
      <c r="F44">
        <v>2013</v>
      </c>
    </row>
    <row r="45" spans="4:6" ht="15" customHeight="1">
      <c r="D45" s="6" t="s">
        <v>119</v>
      </c>
      <c r="E45">
        <v>5.3</v>
      </c>
      <c r="F45">
        <v>2013</v>
      </c>
    </row>
    <row r="46" spans="4:6">
      <c r="D46" s="6" t="s">
        <v>137</v>
      </c>
      <c r="E46">
        <v>5.8</v>
      </c>
      <c r="F46">
        <v>2013</v>
      </c>
    </row>
    <row r="47" spans="4:6">
      <c r="D47" s="6" t="s">
        <v>112</v>
      </c>
      <c r="E47">
        <v>6.5</v>
      </c>
      <c r="F47">
        <v>2013</v>
      </c>
    </row>
    <row r="48" spans="4:6">
      <c r="D48" s="6" t="s">
        <v>120</v>
      </c>
      <c r="E48">
        <v>6.3</v>
      </c>
      <c r="F48">
        <v>2013</v>
      </c>
    </row>
    <row r="49" spans="4:6">
      <c r="D49" s="6" t="s">
        <v>95</v>
      </c>
      <c r="E49">
        <v>6.8</v>
      </c>
      <c r="F49">
        <v>2013</v>
      </c>
    </row>
    <row r="50" spans="4:6">
      <c r="D50" s="6" t="s">
        <v>105</v>
      </c>
      <c r="E50">
        <v>6.4</v>
      </c>
      <c r="F50">
        <v>2013</v>
      </c>
    </row>
    <row r="51" spans="4:6">
      <c r="D51" s="6" t="s">
        <v>138</v>
      </c>
      <c r="E51">
        <v>4.5</v>
      </c>
      <c r="F51">
        <v>2013</v>
      </c>
    </row>
    <row r="52" spans="4:6">
      <c r="D52" s="6" t="s">
        <v>108</v>
      </c>
      <c r="E52">
        <v>6.1</v>
      </c>
      <c r="F52">
        <v>2013</v>
      </c>
    </row>
    <row r="53" spans="4:6">
      <c r="D53" s="6" t="s">
        <v>123</v>
      </c>
    </row>
  </sheetData>
  <hyperlinks>
    <hyperlink ref="B8" r:id="rId1" xr:uid="{927462D8-74DE-4DD5-99E8-17C975514F9A}"/>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57BDF-CE99-4448-856A-40509C97ABC3}">
  <dimension ref="A1:Z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 min="8" max="8" width="15.5703125" customWidth="1"/>
    <col min="9" max="9" width="11.5703125" bestFit="1" customWidth="1"/>
    <col min="13" max="13" width="11.140625" customWidth="1"/>
  </cols>
  <sheetData>
    <row r="1" spans="1:26">
      <c r="A1" t="s">
        <v>77</v>
      </c>
      <c r="B1" s="198" t="s">
        <v>24</v>
      </c>
    </row>
    <row r="2" spans="1:26">
      <c r="A2" t="s">
        <v>78</v>
      </c>
      <c r="B2" t="s">
        <v>196</v>
      </c>
    </row>
    <row r="3" spans="1:26">
      <c r="A3" s="9" t="s">
        <v>80</v>
      </c>
      <c r="B3" s="132" t="s">
        <v>81</v>
      </c>
    </row>
    <row r="4" spans="1:26">
      <c r="A4" t="s">
        <v>82</v>
      </c>
      <c r="B4" s="8" t="str">
        <f>IF(B3="Yes",IF(B11&lt;=0.02,"Yes","No"),IF(B11&gt;=-0.02,"Yes","No"))</f>
        <v>No</v>
      </c>
    </row>
    <row r="5" spans="1:26">
      <c r="A5" t="s">
        <v>83</v>
      </c>
      <c r="B5" s="10" t="str">
        <f>IF(B3="Yes",IF(E10&gt;E11,"No","Yes"),IF(E10&gt;E11,"Yes","No"))</f>
        <v>Yes</v>
      </c>
    </row>
    <row r="6" spans="1:26">
      <c r="A6" t="s">
        <v>4</v>
      </c>
      <c r="B6" s="11" t="s">
        <v>7</v>
      </c>
    </row>
    <row r="7" spans="1:26">
      <c r="A7" t="s">
        <v>5</v>
      </c>
      <c r="B7" t="s">
        <v>197</v>
      </c>
    </row>
    <row r="8" spans="1:26">
      <c r="A8" t="s">
        <v>85</v>
      </c>
      <c r="B8" s="130" t="s">
        <v>86</v>
      </c>
    </row>
    <row r="10" spans="1:26">
      <c r="D10" s="49" t="s">
        <v>87</v>
      </c>
      <c r="E10" s="16">
        <f>E16</f>
        <v>51.9226387269998</v>
      </c>
    </row>
    <row r="11" spans="1:26">
      <c r="A11" s="43" t="s">
        <v>88</v>
      </c>
      <c r="B11" s="5">
        <f>B31/B16-1</f>
        <v>-2.4126716539465742E-2</v>
      </c>
      <c r="D11" s="49" t="s">
        <v>89</v>
      </c>
      <c r="E11" s="16">
        <f>AVERAGE(E16:E53)</f>
        <v>47.803756367873547</v>
      </c>
    </row>
    <row r="12" spans="1:26">
      <c r="B12" s="4"/>
      <c r="D12" s="49" t="s">
        <v>90</v>
      </c>
      <c r="E12" s="18">
        <f>COUNTA(E16:E53)</f>
        <v>38</v>
      </c>
    </row>
    <row r="13" spans="1:26">
      <c r="B13" s="4"/>
      <c r="D13" s="49" t="s">
        <v>91</v>
      </c>
      <c r="E13">
        <f>_xlfn.RANK.EQ(E16,E16:E53,0)</f>
        <v>16</v>
      </c>
    </row>
    <row r="15" spans="1:26">
      <c r="A15" s="196" t="s">
        <v>141</v>
      </c>
      <c r="B15" s="196" t="s">
        <v>87</v>
      </c>
      <c r="D15" s="196" t="s">
        <v>93</v>
      </c>
      <c r="E15" s="196" t="s">
        <v>94</v>
      </c>
      <c r="F15" s="196" t="s">
        <v>92</v>
      </c>
      <c r="R15" s="26"/>
      <c r="V15" s="26"/>
      <c r="Z15" s="26"/>
    </row>
    <row r="16" spans="1:26">
      <c r="A16">
        <v>2006</v>
      </c>
      <c r="B16" s="16">
        <v>53.206332837474001</v>
      </c>
      <c r="D16" s="6" t="s">
        <v>87</v>
      </c>
      <c r="E16" s="123">
        <v>51.9226387269998</v>
      </c>
      <c r="F16">
        <v>2021</v>
      </c>
    </row>
    <row r="17" spans="1:6">
      <c r="A17">
        <v>2007</v>
      </c>
      <c r="B17" s="16">
        <v>52.693281074677103</v>
      </c>
      <c r="D17" s="6" t="s">
        <v>114</v>
      </c>
      <c r="E17" s="123">
        <v>61.0458963307101</v>
      </c>
      <c r="F17">
        <v>2021</v>
      </c>
    </row>
    <row r="18" spans="1:6">
      <c r="A18">
        <v>2008</v>
      </c>
      <c r="B18" s="16">
        <v>64.467542405323201</v>
      </c>
      <c r="D18" s="6" t="s">
        <v>101</v>
      </c>
      <c r="E18" s="123">
        <v>47.313310525530298</v>
      </c>
      <c r="F18">
        <v>2021</v>
      </c>
    </row>
    <row r="19" spans="1:6">
      <c r="A19">
        <v>2009</v>
      </c>
      <c r="B19" s="16"/>
      <c r="D19" s="6" t="s">
        <v>107</v>
      </c>
      <c r="E19" s="123">
        <v>61.041116729231398</v>
      </c>
      <c r="F19">
        <v>2021</v>
      </c>
    </row>
    <row r="20" spans="1:6">
      <c r="A20">
        <v>2010</v>
      </c>
      <c r="B20" s="16">
        <v>60.975291876489102</v>
      </c>
      <c r="D20" s="6" t="s">
        <v>105</v>
      </c>
      <c r="E20" s="123">
        <v>83.784809300845197</v>
      </c>
      <c r="F20">
        <v>2021</v>
      </c>
    </row>
    <row r="21" spans="1:6">
      <c r="A21">
        <v>2011</v>
      </c>
      <c r="B21" s="16">
        <v>53.078671933219198</v>
      </c>
      <c r="D21" s="6" t="s">
        <v>126</v>
      </c>
      <c r="E21" s="123">
        <v>23.214480415418901</v>
      </c>
      <c r="F21">
        <v>2021</v>
      </c>
    </row>
    <row r="22" spans="1:6" ht="15" customHeight="1">
      <c r="A22">
        <v>2012</v>
      </c>
      <c r="B22" s="16">
        <v>42.041917891890797</v>
      </c>
      <c r="D22" s="6" t="s">
        <v>127</v>
      </c>
      <c r="E22" s="123">
        <v>28.914889741852502</v>
      </c>
      <c r="F22">
        <v>2021</v>
      </c>
    </row>
    <row r="23" spans="1:6">
      <c r="A23">
        <v>2013</v>
      </c>
      <c r="B23" s="16">
        <v>45.587146817279702</v>
      </c>
      <c r="D23" s="6" t="s">
        <v>124</v>
      </c>
      <c r="E23" s="123">
        <v>31.5308324162133</v>
      </c>
      <c r="F23">
        <v>2021</v>
      </c>
    </row>
    <row r="24" spans="1:6">
      <c r="A24">
        <v>2014</v>
      </c>
      <c r="B24" s="16">
        <v>46.4676233517878</v>
      </c>
      <c r="D24" s="6" t="s">
        <v>136</v>
      </c>
      <c r="E24" s="123">
        <v>28.4475429313419</v>
      </c>
      <c r="F24">
        <v>2021</v>
      </c>
    </row>
    <row r="25" spans="1:6">
      <c r="A25">
        <v>2015</v>
      </c>
      <c r="B25" s="16">
        <v>47.855683708198001</v>
      </c>
      <c r="D25" s="6" t="s">
        <v>102</v>
      </c>
      <c r="E25" s="123">
        <v>60.475993236234402</v>
      </c>
      <c r="F25">
        <v>2021</v>
      </c>
    </row>
    <row r="26" spans="1:6">
      <c r="A26">
        <v>2016</v>
      </c>
      <c r="B26" s="16">
        <v>45.273175005889598</v>
      </c>
      <c r="D26" s="6" t="s">
        <v>103</v>
      </c>
      <c r="E26" s="123">
        <v>65.170971607399807</v>
      </c>
      <c r="F26">
        <v>2021</v>
      </c>
    </row>
    <row r="27" spans="1:6">
      <c r="A27">
        <v>2017</v>
      </c>
      <c r="B27" s="16">
        <v>45.340696289137099</v>
      </c>
      <c r="D27" s="6" t="s">
        <v>120</v>
      </c>
      <c r="E27" s="123">
        <v>37.170381480476799</v>
      </c>
      <c r="F27">
        <v>2021</v>
      </c>
    </row>
    <row r="28" spans="1:6">
      <c r="A28">
        <v>2018</v>
      </c>
      <c r="B28" s="16">
        <v>46.8836874513729</v>
      </c>
      <c r="D28" s="6" t="s">
        <v>99</v>
      </c>
      <c r="E28" s="123">
        <v>51.926399218504002</v>
      </c>
      <c r="F28">
        <v>2021</v>
      </c>
    </row>
    <row r="29" spans="1:6">
      <c r="A29">
        <v>2019</v>
      </c>
      <c r="B29" s="16">
        <v>46.8700014928596</v>
      </c>
      <c r="D29" s="6" t="s">
        <v>96</v>
      </c>
      <c r="E29" s="123">
        <v>71.373124990873194</v>
      </c>
      <c r="F29">
        <v>2021</v>
      </c>
    </row>
    <row r="30" spans="1:6">
      <c r="A30">
        <v>2020</v>
      </c>
      <c r="B30" s="16">
        <v>44.642224948424399</v>
      </c>
      <c r="D30" s="6" t="s">
        <v>121</v>
      </c>
      <c r="E30" s="123">
        <v>43.352049991769199</v>
      </c>
      <c r="F30">
        <v>2021</v>
      </c>
    </row>
    <row r="31" spans="1:6">
      <c r="A31">
        <v>2021</v>
      </c>
      <c r="B31" s="16">
        <v>51.9226387269998</v>
      </c>
      <c r="D31" s="6" t="s">
        <v>108</v>
      </c>
      <c r="E31" s="123">
        <v>39.475398790255298</v>
      </c>
      <c r="F31">
        <v>2021</v>
      </c>
    </row>
    <row r="32" spans="1:6">
      <c r="D32" s="6" t="s">
        <v>122</v>
      </c>
      <c r="E32" s="123">
        <v>40.173639463011</v>
      </c>
      <c r="F32">
        <v>2021</v>
      </c>
    </row>
    <row r="33" spans="4:6">
      <c r="D33" s="6" t="s">
        <v>118</v>
      </c>
      <c r="E33" s="123">
        <v>41.656613818572403</v>
      </c>
      <c r="F33">
        <v>2021</v>
      </c>
    </row>
    <row r="34" spans="4:6">
      <c r="D34" s="6" t="s">
        <v>113</v>
      </c>
      <c r="E34" s="123">
        <v>62.338941186428499</v>
      </c>
      <c r="F34">
        <v>2021</v>
      </c>
    </row>
    <row r="35" spans="4:6">
      <c r="D35" s="6" t="s">
        <v>117</v>
      </c>
      <c r="E35" s="123">
        <v>63.388673571264903</v>
      </c>
      <c r="F35">
        <v>2021</v>
      </c>
    </row>
    <row r="36" spans="4:6">
      <c r="D36" s="6" t="s">
        <v>128</v>
      </c>
      <c r="E36" s="123">
        <v>43.959468153509398</v>
      </c>
      <c r="F36">
        <v>2021</v>
      </c>
    </row>
    <row r="37" spans="4:6">
      <c r="D37" s="6" t="s">
        <v>115</v>
      </c>
      <c r="E37" s="123">
        <v>35.429390283742997</v>
      </c>
      <c r="F37">
        <v>2021</v>
      </c>
    </row>
    <row r="38" spans="4:6" ht="15" customHeight="1">
      <c r="D38" s="6" t="s">
        <v>125</v>
      </c>
      <c r="E38" s="123">
        <v>29.078567521441698</v>
      </c>
      <c r="F38">
        <v>2021</v>
      </c>
    </row>
    <row r="39" spans="4:6">
      <c r="D39" s="6" t="s">
        <v>129</v>
      </c>
      <c r="E39" s="123">
        <v>43.382919340045099</v>
      </c>
      <c r="F39">
        <v>2021</v>
      </c>
    </row>
    <row r="40" spans="4:6" ht="15" customHeight="1">
      <c r="D40" s="6" t="s">
        <v>97</v>
      </c>
      <c r="E40" s="123">
        <v>30.383044559973602</v>
      </c>
      <c r="F40">
        <v>2021</v>
      </c>
    </row>
    <row r="41" spans="4:6" ht="15" customHeight="1">
      <c r="D41" s="6" t="s">
        <v>100</v>
      </c>
      <c r="E41" s="123">
        <v>78.0171007884326</v>
      </c>
      <c r="F41">
        <v>2019</v>
      </c>
    </row>
    <row r="42" spans="4:6">
      <c r="D42" s="6" t="s">
        <v>98</v>
      </c>
      <c r="E42" s="123">
        <v>29.4602407828229</v>
      </c>
      <c r="F42">
        <v>2021</v>
      </c>
    </row>
    <row r="43" spans="4:6">
      <c r="D43" s="6" t="s">
        <v>130</v>
      </c>
      <c r="E43" s="123">
        <v>48.332611500165797</v>
      </c>
      <c r="F43">
        <v>2021</v>
      </c>
    </row>
    <row r="44" spans="4:6">
      <c r="D44" s="6" t="s">
        <v>111</v>
      </c>
      <c r="E44" s="123">
        <v>58.473878834027403</v>
      </c>
      <c r="F44">
        <v>2021</v>
      </c>
    </row>
    <row r="45" spans="4:6" ht="15" customHeight="1">
      <c r="D45" s="6" t="s">
        <v>110</v>
      </c>
      <c r="E45" s="123">
        <v>77.352319776610997</v>
      </c>
      <c r="F45">
        <v>2021</v>
      </c>
    </row>
    <row r="46" spans="4:6">
      <c r="D46" s="6" t="s">
        <v>131</v>
      </c>
      <c r="E46" s="123">
        <v>63.4897827518881</v>
      </c>
      <c r="F46">
        <v>2021</v>
      </c>
    </row>
    <row r="47" spans="4:6">
      <c r="D47" s="6" t="s">
        <v>104</v>
      </c>
      <c r="E47" s="123">
        <v>25.9251651378815</v>
      </c>
      <c r="F47">
        <v>2021</v>
      </c>
    </row>
    <row r="48" spans="4:6">
      <c r="D48" s="6" t="s">
        <v>119</v>
      </c>
      <c r="E48" s="123">
        <v>57.618641201934999</v>
      </c>
      <c r="F48">
        <v>2021</v>
      </c>
    </row>
    <row r="49" spans="4:6">
      <c r="D49" s="6" t="s">
        <v>109</v>
      </c>
      <c r="E49" s="123">
        <v>21.580758146733601</v>
      </c>
      <c r="F49">
        <v>2021</v>
      </c>
    </row>
    <row r="50" spans="4:6">
      <c r="D50" s="6" t="s">
        <v>112</v>
      </c>
      <c r="E50" s="123">
        <v>33.923581475594702</v>
      </c>
      <c r="F50">
        <v>2021</v>
      </c>
    </row>
    <row r="51" spans="4:6">
      <c r="D51" s="6" t="s">
        <v>95</v>
      </c>
      <c r="E51" s="123">
        <v>63.3536082593929</v>
      </c>
      <c r="F51">
        <v>2021</v>
      </c>
    </row>
    <row r="52" spans="4:6">
      <c r="D52" s="6" t="s">
        <v>116</v>
      </c>
      <c r="E52" s="123">
        <v>42.6014369483973</v>
      </c>
      <c r="F52">
        <v>2021</v>
      </c>
    </row>
    <row r="53" spans="4:6">
      <c r="D53" s="6" t="s">
        <v>123</v>
      </c>
      <c r="E53" s="123">
        <v>40.462522043666297</v>
      </c>
      <c r="F53">
        <v>2021</v>
      </c>
    </row>
  </sheetData>
  <sortState xmlns:xlrd2="http://schemas.microsoft.com/office/spreadsheetml/2017/richdata2" ref="D16:F52">
    <sortCondition ref="D52"/>
  </sortState>
  <hyperlinks>
    <hyperlink ref="B8" r:id="rId1" xr:uid="{CA6F2EE0-1EB5-4084-B374-02A8733326C9}"/>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C0FA4-4483-4711-99E0-AAAD6CF25B96}">
  <sheetPr>
    <tabColor rgb="FF00B050"/>
  </sheetPr>
  <dimension ref="A1:Z59"/>
  <sheetViews>
    <sheetView workbookViewId="0"/>
  </sheetViews>
  <sheetFormatPr defaultRowHeight="15"/>
  <cols>
    <col min="1" max="1" width="28" bestFit="1" customWidth="1"/>
    <col min="2" max="2" width="21.140625" bestFit="1" customWidth="1"/>
    <col min="3" max="3" width="22" style="44" customWidth="1"/>
    <col min="4" max="4" width="12.5703125" customWidth="1"/>
  </cols>
  <sheetData>
    <row r="1" spans="1:26">
      <c r="A1" t="s">
        <v>151</v>
      </c>
      <c r="B1" t="s">
        <v>24</v>
      </c>
      <c r="C1" s="44" t="s">
        <v>198</v>
      </c>
      <c r="D1" s="39"/>
      <c r="F1" s="44"/>
      <c r="G1" s="44"/>
      <c r="H1" s="44"/>
      <c r="J1" s="44"/>
      <c r="K1" s="44"/>
    </row>
    <row r="2" spans="1:26">
      <c r="A2" s="9" t="s">
        <v>154</v>
      </c>
      <c r="B2" s="7" t="s">
        <v>81</v>
      </c>
      <c r="C2" s="44" t="s">
        <v>155</v>
      </c>
      <c r="D2" s="39"/>
      <c r="F2" s="44"/>
      <c r="G2" s="44"/>
      <c r="H2" s="44"/>
      <c r="J2" s="44"/>
      <c r="K2" s="44"/>
    </row>
    <row r="3" spans="1:26">
      <c r="A3" t="s">
        <v>156</v>
      </c>
      <c r="B3" s="8" t="str">
        <f>IF(B2="Yes",IF(B9&lt;=0.02,"Yes","No"),IF(B9&gt;=-0.02,"Yes","No"))</f>
        <v>No</v>
      </c>
      <c r="C3" s="44" t="s">
        <v>155</v>
      </c>
      <c r="F3" s="44"/>
      <c r="G3" s="44"/>
      <c r="H3" s="44"/>
      <c r="J3" s="44"/>
      <c r="K3" s="44"/>
    </row>
    <row r="4" spans="1:26">
      <c r="A4" t="s">
        <v>157</v>
      </c>
      <c r="B4" s="10" t="str">
        <f>IF(B2="Yes",IF(E8&gt;E9,"No","Yes"),IF(E8&gt;E9,"Yes","No"))</f>
        <v>Yes</v>
      </c>
      <c r="C4" s="44" t="s">
        <v>155</v>
      </c>
      <c r="F4" s="44"/>
      <c r="G4" s="44"/>
      <c r="H4" s="44"/>
      <c r="J4" s="44"/>
      <c r="K4" s="44"/>
    </row>
    <row r="5" spans="1:26">
      <c r="A5" t="s">
        <v>4</v>
      </c>
      <c r="B5" s="11" t="s">
        <v>7</v>
      </c>
      <c r="C5" s="44" t="s">
        <v>155</v>
      </c>
      <c r="F5" s="44"/>
      <c r="G5" s="44"/>
      <c r="H5" s="44"/>
      <c r="J5" s="44"/>
      <c r="K5" s="44"/>
    </row>
    <row r="6" spans="1:26">
      <c r="A6" t="s">
        <v>159</v>
      </c>
      <c r="B6" t="s">
        <v>199</v>
      </c>
      <c r="C6" s="44" t="s">
        <v>155</v>
      </c>
      <c r="F6" s="44"/>
      <c r="G6" s="44"/>
      <c r="H6" s="44"/>
      <c r="J6" s="44"/>
      <c r="K6" s="44"/>
    </row>
    <row r="7" spans="1:26">
      <c r="F7" s="44"/>
      <c r="G7" s="44"/>
      <c r="H7" s="44"/>
      <c r="J7" s="44"/>
      <c r="K7" s="44"/>
    </row>
    <row r="8" spans="1:26">
      <c r="D8" s="6" t="s">
        <v>87</v>
      </c>
      <c r="E8" s="16">
        <f>E24</f>
        <v>45.666667938232422</v>
      </c>
      <c r="F8" s="44"/>
      <c r="G8" s="53">
        <f>H24</f>
        <v>45.666667938232422</v>
      </c>
      <c r="H8" s="44" t="s">
        <v>200</v>
      </c>
      <c r="J8" s="44"/>
      <c r="K8" s="44"/>
    </row>
    <row r="9" spans="1:26">
      <c r="A9" t="s">
        <v>88</v>
      </c>
      <c r="B9" s="4">
        <f>B13/B12-1</f>
        <v>-0.12179484734168422</v>
      </c>
      <c r="C9" s="44" t="s">
        <v>155</v>
      </c>
      <c r="D9" s="6" t="s">
        <v>162</v>
      </c>
      <c r="E9" s="16">
        <f>AVERAGE(E12:E48)</f>
        <v>43.373873813732253</v>
      </c>
      <c r="F9" s="44"/>
      <c r="G9" s="53">
        <f>H49</f>
        <v>43.37</v>
      </c>
      <c r="H9" s="44" t="s">
        <v>200</v>
      </c>
      <c r="J9" s="44"/>
      <c r="K9" s="44"/>
    </row>
    <row r="10" spans="1:26">
      <c r="F10" s="44"/>
      <c r="G10" s="44"/>
      <c r="H10" s="44"/>
      <c r="J10" s="44"/>
      <c r="K10" s="44"/>
    </row>
    <row r="11" spans="1:26" ht="18" customHeight="1">
      <c r="A11" s="1" t="s">
        <v>141</v>
      </c>
      <c r="B11" s="2" t="s">
        <v>87</v>
      </c>
      <c r="D11" s="3" t="s">
        <v>93</v>
      </c>
      <c r="E11">
        <v>2018</v>
      </c>
      <c r="F11" s="44"/>
      <c r="G11" s="59"/>
      <c r="H11" s="60" t="s">
        <v>201</v>
      </c>
      <c r="I11" s="55" t="s">
        <v>202</v>
      </c>
      <c r="J11" s="60" t="s">
        <v>203</v>
      </c>
      <c r="K11" s="55"/>
      <c r="L11" s="38"/>
      <c r="M11" s="38"/>
      <c r="N11" s="26"/>
      <c r="R11" s="26"/>
      <c r="V11" s="26"/>
      <c r="Z11" s="26"/>
    </row>
    <row r="12" spans="1:26">
      <c r="A12" s="27" t="s">
        <v>203</v>
      </c>
      <c r="B12" s="48">
        <v>52</v>
      </c>
      <c r="C12" s="44" t="s">
        <v>155</v>
      </c>
      <c r="D12" s="46" t="s">
        <v>105</v>
      </c>
      <c r="E12" s="29">
        <v>82</v>
      </c>
      <c r="F12" s="44"/>
      <c r="G12" s="61" t="s">
        <v>204</v>
      </c>
      <c r="H12" s="62">
        <v>82</v>
      </c>
      <c r="I12" s="53" t="s">
        <v>200</v>
      </c>
      <c r="J12" s="62"/>
      <c r="K12" s="44"/>
    </row>
    <row r="13" spans="1:26">
      <c r="A13" s="28" t="s">
        <v>201</v>
      </c>
      <c r="B13" s="48">
        <v>45.666667938232422</v>
      </c>
      <c r="C13" s="44" t="s">
        <v>155</v>
      </c>
      <c r="D13" s="47" t="s">
        <v>100</v>
      </c>
      <c r="E13" s="30">
        <v>72.666664123535156</v>
      </c>
      <c r="F13" s="44"/>
      <c r="G13" s="61" t="s">
        <v>205</v>
      </c>
      <c r="H13" s="62">
        <v>72.666664123535156</v>
      </c>
      <c r="I13" s="53" t="s">
        <v>200</v>
      </c>
      <c r="J13" s="62"/>
      <c r="K13" s="44"/>
    </row>
    <row r="14" spans="1:26" ht="15.75" thickBot="1">
      <c r="A14" s="22"/>
      <c r="B14" s="24"/>
      <c r="D14" s="46" t="s">
        <v>110</v>
      </c>
      <c r="E14" s="31">
        <v>68.666664123535156</v>
      </c>
      <c r="F14" s="44"/>
      <c r="G14" s="63" t="s">
        <v>206</v>
      </c>
      <c r="H14" s="62">
        <v>68.666664123535156</v>
      </c>
      <c r="I14" s="53" t="s">
        <v>200</v>
      </c>
      <c r="J14" s="62"/>
      <c r="K14" s="44"/>
    </row>
    <row r="15" spans="1:26" ht="15.75" thickBot="1">
      <c r="A15" s="22"/>
      <c r="B15" s="24"/>
      <c r="D15" s="47" t="s">
        <v>111</v>
      </c>
      <c r="E15" s="30">
        <v>63.333332061767578</v>
      </c>
      <c r="F15" s="44"/>
      <c r="G15" s="63" t="s">
        <v>207</v>
      </c>
      <c r="H15" s="62">
        <v>63.333332061767578</v>
      </c>
      <c r="I15" s="53" t="s">
        <v>200</v>
      </c>
      <c r="J15" s="62"/>
      <c r="K15" s="44"/>
    </row>
    <row r="16" spans="1:26" ht="15.75" thickBot="1">
      <c r="A16" s="22"/>
      <c r="B16" s="24"/>
      <c r="D16" s="46" t="s">
        <v>107</v>
      </c>
      <c r="E16" s="31">
        <v>62.666667938232422</v>
      </c>
      <c r="F16" s="44"/>
      <c r="G16" s="61" t="s">
        <v>208</v>
      </c>
      <c r="H16" s="62">
        <v>62.666667938232422</v>
      </c>
      <c r="I16" s="53" t="s">
        <v>200</v>
      </c>
      <c r="J16" s="62"/>
      <c r="K16" s="44"/>
    </row>
    <row r="17" spans="1:11" ht="15.75" thickBot="1">
      <c r="A17" s="22"/>
      <c r="B17" s="24"/>
      <c r="D17" s="47" t="s">
        <v>131</v>
      </c>
      <c r="E17" s="30">
        <v>60.666667938232422</v>
      </c>
      <c r="F17" s="44"/>
      <c r="G17" s="63" t="s">
        <v>209</v>
      </c>
      <c r="H17" s="62">
        <v>60.666667938232422</v>
      </c>
      <c r="I17" s="53" t="s">
        <v>200</v>
      </c>
      <c r="J17" s="62"/>
      <c r="K17" s="44"/>
    </row>
    <row r="18" spans="1:11" ht="15" customHeight="1" thickBot="1">
      <c r="A18" s="22"/>
      <c r="B18" s="24"/>
      <c r="D18" s="46" t="s">
        <v>113</v>
      </c>
      <c r="E18" s="31">
        <v>59.666667938232422</v>
      </c>
      <c r="F18" s="44"/>
      <c r="G18" s="63" t="s">
        <v>210</v>
      </c>
      <c r="H18" s="62">
        <v>59.666667938232422</v>
      </c>
      <c r="I18" s="53" t="s">
        <v>200</v>
      </c>
      <c r="J18" s="62"/>
      <c r="K18" s="44"/>
    </row>
    <row r="19" spans="1:11" ht="15.75" thickBot="1">
      <c r="A19" s="22"/>
      <c r="B19" s="24"/>
      <c r="D19" s="47" t="s">
        <v>102</v>
      </c>
      <c r="E19" s="30">
        <v>58.666667938232422</v>
      </c>
      <c r="F19" s="44"/>
      <c r="G19" s="63" t="s">
        <v>211</v>
      </c>
      <c r="H19" s="62">
        <v>58.666667938232422</v>
      </c>
      <c r="I19" s="53" t="s">
        <v>200</v>
      </c>
      <c r="J19" s="62"/>
      <c r="K19" s="44"/>
    </row>
    <row r="20" spans="1:11" ht="15.75" thickBot="1">
      <c r="A20" s="22"/>
      <c r="B20" s="24"/>
      <c r="D20" s="46" t="s">
        <v>116</v>
      </c>
      <c r="E20" s="31">
        <v>56</v>
      </c>
      <c r="F20" s="44"/>
      <c r="G20" s="63" t="s">
        <v>212</v>
      </c>
      <c r="H20" s="62">
        <v>56</v>
      </c>
      <c r="I20" s="53" t="s">
        <v>200</v>
      </c>
      <c r="J20" s="62"/>
      <c r="K20" s="44"/>
    </row>
    <row r="21" spans="1:11" ht="15.75" thickBot="1">
      <c r="A21" s="22"/>
      <c r="B21" s="45"/>
      <c r="D21" s="47" t="s">
        <v>103</v>
      </c>
      <c r="E21" s="30">
        <v>55.666667938232422</v>
      </c>
      <c r="F21" s="44"/>
      <c r="G21" s="61" t="s">
        <v>213</v>
      </c>
      <c r="H21" s="62">
        <v>55.666667938232422</v>
      </c>
      <c r="I21" s="53" t="s">
        <v>200</v>
      </c>
      <c r="J21" s="62"/>
      <c r="K21" s="44"/>
    </row>
    <row r="22" spans="1:11" ht="15.75" thickBot="1">
      <c r="A22" s="22"/>
      <c r="B22" s="24"/>
      <c r="D22" s="46" t="s">
        <v>96</v>
      </c>
      <c r="E22" s="31">
        <v>55</v>
      </c>
      <c r="F22" s="44"/>
      <c r="G22" s="61" t="s">
        <v>214</v>
      </c>
      <c r="H22" s="62">
        <v>55</v>
      </c>
      <c r="I22" s="53" t="s">
        <v>200</v>
      </c>
      <c r="J22" s="62"/>
      <c r="K22" s="44"/>
    </row>
    <row r="23" spans="1:11">
      <c r="D23" s="47" t="s">
        <v>95</v>
      </c>
      <c r="E23" s="30">
        <v>51.333332061767578</v>
      </c>
      <c r="F23" s="44"/>
      <c r="G23" s="61" t="s">
        <v>215</v>
      </c>
      <c r="H23" s="62">
        <v>51.333332061767578</v>
      </c>
      <c r="I23" s="53" t="s">
        <v>200</v>
      </c>
      <c r="J23" s="62"/>
      <c r="K23" s="44"/>
    </row>
    <row r="24" spans="1:11">
      <c r="D24" s="56" t="s">
        <v>87</v>
      </c>
      <c r="E24" s="32">
        <v>45.666667938232422</v>
      </c>
      <c r="F24" s="44"/>
      <c r="G24" s="61" t="s">
        <v>216</v>
      </c>
      <c r="H24" s="62">
        <v>45.666667938232422</v>
      </c>
      <c r="I24" s="53" t="s">
        <v>200</v>
      </c>
      <c r="J24" s="62">
        <v>52</v>
      </c>
      <c r="K24" s="44" t="s">
        <v>200</v>
      </c>
    </row>
    <row r="25" spans="1:11">
      <c r="D25" s="57" t="s">
        <v>119</v>
      </c>
      <c r="E25" s="30">
        <v>45.666667938232422</v>
      </c>
      <c r="F25" s="44"/>
      <c r="G25" s="61" t="s">
        <v>217</v>
      </c>
      <c r="H25" s="62">
        <v>45.666667938232422</v>
      </c>
      <c r="I25" s="53" t="s">
        <v>200</v>
      </c>
      <c r="J25" s="62"/>
      <c r="K25" s="44"/>
    </row>
    <row r="26" spans="1:11">
      <c r="D26" s="58" t="s">
        <v>114</v>
      </c>
      <c r="E26" s="31">
        <v>45.333332061767578</v>
      </c>
      <c r="F26" s="44"/>
      <c r="G26" s="61" t="s">
        <v>218</v>
      </c>
      <c r="H26" s="62">
        <v>45.333332061767578</v>
      </c>
      <c r="I26" s="53" t="s">
        <v>200</v>
      </c>
      <c r="J26" s="62"/>
      <c r="K26" s="44"/>
    </row>
    <row r="27" spans="1:11">
      <c r="D27" s="57" t="s">
        <v>101</v>
      </c>
      <c r="E27" s="30">
        <v>43.666667938232422</v>
      </c>
      <c r="F27" s="44"/>
      <c r="G27" s="61" t="s">
        <v>219</v>
      </c>
      <c r="H27" s="62">
        <v>43.666667938232422</v>
      </c>
      <c r="I27" s="53" t="s">
        <v>200</v>
      </c>
      <c r="J27" s="62"/>
      <c r="K27" s="44"/>
    </row>
    <row r="28" spans="1:11">
      <c r="D28" s="58" t="s">
        <v>104</v>
      </c>
      <c r="E28" s="31">
        <v>43.666667938232422</v>
      </c>
      <c r="F28" s="44"/>
      <c r="G28" s="61" t="s">
        <v>220</v>
      </c>
      <c r="H28" s="62">
        <v>43.666667938232422</v>
      </c>
      <c r="I28" s="53" t="s">
        <v>200</v>
      </c>
      <c r="J28" s="62"/>
      <c r="K28" s="44"/>
    </row>
    <row r="29" spans="1:11">
      <c r="D29" s="57" t="s">
        <v>221</v>
      </c>
      <c r="E29" s="30">
        <v>42.333332061767578</v>
      </c>
      <c r="F29" s="44"/>
      <c r="G29" s="63" t="s">
        <v>222</v>
      </c>
      <c r="H29" s="62">
        <v>42.333332061767578</v>
      </c>
      <c r="I29" s="53" t="s">
        <v>200</v>
      </c>
      <c r="J29" s="62"/>
      <c r="K29" s="44"/>
    </row>
    <row r="30" spans="1:11">
      <c r="D30" s="58" t="s">
        <v>128</v>
      </c>
      <c r="E30" s="31">
        <v>41.666667938232422</v>
      </c>
      <c r="F30" s="44"/>
      <c r="G30" s="63" t="s">
        <v>223</v>
      </c>
      <c r="H30" s="62">
        <v>41.666667938232422</v>
      </c>
      <c r="I30" s="53" t="s">
        <v>200</v>
      </c>
      <c r="J30" s="62"/>
      <c r="K30" s="44"/>
    </row>
    <row r="31" spans="1:11">
      <c r="D31" s="57" t="s">
        <v>106</v>
      </c>
      <c r="E31" s="30">
        <v>39.333332061767578</v>
      </c>
      <c r="F31" s="44"/>
      <c r="G31" s="61" t="s">
        <v>224</v>
      </c>
      <c r="H31" s="62">
        <v>39.333332061767578</v>
      </c>
      <c r="I31" s="53" t="s">
        <v>200</v>
      </c>
      <c r="J31" s="62"/>
      <c r="K31" s="44"/>
    </row>
    <row r="32" spans="1:11">
      <c r="D32" s="58" t="s">
        <v>99</v>
      </c>
      <c r="E32" s="31">
        <v>39</v>
      </c>
      <c r="F32" s="44"/>
      <c r="G32" s="61" t="s">
        <v>225</v>
      </c>
      <c r="H32" s="62">
        <v>39</v>
      </c>
      <c r="I32" s="53" t="s">
        <v>200</v>
      </c>
      <c r="J32" s="62"/>
      <c r="K32" s="44"/>
    </row>
    <row r="33" spans="4:11">
      <c r="D33" s="57" t="s">
        <v>125</v>
      </c>
      <c r="E33" s="30">
        <v>38.333332061767578</v>
      </c>
      <c r="F33" s="44"/>
      <c r="G33" s="61" t="s">
        <v>226</v>
      </c>
      <c r="H33" s="62">
        <v>38.333332061767578</v>
      </c>
      <c r="I33" s="53" t="s">
        <v>200</v>
      </c>
      <c r="J33" s="62"/>
      <c r="K33" s="44"/>
    </row>
    <row r="34" spans="4:11" ht="15" customHeight="1">
      <c r="D34" s="58" t="s">
        <v>117</v>
      </c>
      <c r="E34" s="31">
        <v>36.5</v>
      </c>
      <c r="F34" s="44"/>
      <c r="G34" s="61" t="s">
        <v>227</v>
      </c>
      <c r="H34" s="62">
        <v>36.5</v>
      </c>
      <c r="I34" s="53" t="s">
        <v>200</v>
      </c>
      <c r="J34" s="64"/>
      <c r="K34" s="44"/>
    </row>
    <row r="35" spans="4:11">
      <c r="D35" s="57" t="s">
        <v>118</v>
      </c>
      <c r="E35" s="30">
        <v>35.666667938232422</v>
      </c>
      <c r="F35" s="44"/>
      <c r="G35" s="61" t="s">
        <v>228</v>
      </c>
      <c r="H35" s="62">
        <v>35.666667938232422</v>
      </c>
      <c r="I35" s="53" t="s">
        <v>200</v>
      </c>
      <c r="J35" s="62"/>
      <c r="K35" s="44"/>
    </row>
    <row r="36" spans="4:11" ht="15" customHeight="1">
      <c r="D36" s="58" t="s">
        <v>109</v>
      </c>
      <c r="E36" s="31">
        <v>34.666667938232422</v>
      </c>
      <c r="F36" s="44"/>
      <c r="G36" s="63" t="s">
        <v>229</v>
      </c>
      <c r="H36" s="62">
        <v>34.666667938232422</v>
      </c>
      <c r="I36" s="53" t="s">
        <v>200</v>
      </c>
      <c r="J36" s="62"/>
      <c r="K36" s="44"/>
    </row>
    <row r="37" spans="4:11" ht="15" customHeight="1">
      <c r="D37" s="57" t="s">
        <v>121</v>
      </c>
      <c r="E37" s="30">
        <v>34.333332061767578</v>
      </c>
      <c r="F37" s="44"/>
      <c r="G37" s="61" t="s">
        <v>230</v>
      </c>
      <c r="H37" s="62">
        <v>34.333332061767578</v>
      </c>
      <c r="I37" s="53" t="s">
        <v>200</v>
      </c>
      <c r="J37" s="62"/>
      <c r="K37" s="44"/>
    </row>
    <row r="38" spans="4:11">
      <c r="D38" s="58" t="s">
        <v>231</v>
      </c>
      <c r="E38" s="31">
        <v>33.333332061767578</v>
      </c>
      <c r="F38" s="44"/>
      <c r="G38" s="63" t="s">
        <v>231</v>
      </c>
      <c r="H38" s="62">
        <v>33.333332061767578</v>
      </c>
      <c r="I38" s="53" t="s">
        <v>200</v>
      </c>
      <c r="J38" s="62"/>
      <c r="K38" s="44"/>
    </row>
    <row r="39" spans="4:11">
      <c r="D39" s="57" t="s">
        <v>135</v>
      </c>
      <c r="E39" s="30">
        <v>33</v>
      </c>
      <c r="F39" s="44"/>
      <c r="G39" s="63" t="s">
        <v>232</v>
      </c>
      <c r="H39" s="62">
        <v>33</v>
      </c>
      <c r="I39" s="53" t="s">
        <v>200</v>
      </c>
      <c r="J39" s="62"/>
      <c r="K39" s="44"/>
    </row>
    <row r="40" spans="4:11">
      <c r="D40" s="58" t="s">
        <v>97</v>
      </c>
      <c r="E40" s="31">
        <v>31</v>
      </c>
      <c r="F40" s="44"/>
      <c r="G40" s="61" t="s">
        <v>233</v>
      </c>
      <c r="H40" s="62">
        <v>31</v>
      </c>
      <c r="I40" s="53" t="s">
        <v>200</v>
      </c>
      <c r="J40" s="62"/>
      <c r="K40" s="44"/>
    </row>
    <row r="41" spans="4:11" ht="15" customHeight="1">
      <c r="D41" s="57" t="s">
        <v>120</v>
      </c>
      <c r="E41" s="30">
        <v>28.666666030883789</v>
      </c>
      <c r="F41" s="44"/>
      <c r="G41" s="63" t="s">
        <v>234</v>
      </c>
      <c r="H41" s="62">
        <v>28.666666030883789</v>
      </c>
      <c r="I41" s="53" t="s">
        <v>200</v>
      </c>
      <c r="J41" s="62"/>
      <c r="K41" s="44"/>
    </row>
    <row r="42" spans="4:11">
      <c r="D42" s="58" t="s">
        <v>130</v>
      </c>
      <c r="E42" s="31">
        <v>27.666666030883789</v>
      </c>
      <c r="F42" s="44"/>
      <c r="G42" s="61" t="s">
        <v>235</v>
      </c>
      <c r="H42" s="62">
        <v>27.666666030883789</v>
      </c>
      <c r="I42" s="53" t="s">
        <v>200</v>
      </c>
      <c r="J42" s="62"/>
      <c r="K42" s="44"/>
    </row>
    <row r="43" spans="4:11">
      <c r="D43" s="57" t="s">
        <v>126</v>
      </c>
      <c r="E43" s="30">
        <v>26.666666030883789</v>
      </c>
      <c r="F43" s="44"/>
      <c r="G43" s="61" t="s">
        <v>236</v>
      </c>
      <c r="H43" s="62">
        <v>26.666666030883789</v>
      </c>
      <c r="I43" s="53" t="s">
        <v>200</v>
      </c>
      <c r="J43" s="62"/>
      <c r="K43" s="44"/>
    </row>
    <row r="44" spans="4:11">
      <c r="D44" s="58" t="s">
        <v>98</v>
      </c>
      <c r="E44" s="31">
        <v>26</v>
      </c>
      <c r="F44" s="44"/>
      <c r="G44" s="61" t="s">
        <v>237</v>
      </c>
      <c r="H44" s="62">
        <v>26</v>
      </c>
      <c r="I44" s="53" t="s">
        <v>200</v>
      </c>
      <c r="J44" s="62"/>
      <c r="K44" s="44"/>
    </row>
    <row r="45" spans="4:11">
      <c r="D45" s="57" t="s">
        <v>127</v>
      </c>
      <c r="E45" s="30">
        <v>25</v>
      </c>
      <c r="F45" s="44"/>
      <c r="G45" s="61" t="s">
        <v>238</v>
      </c>
      <c r="H45" s="62">
        <v>25</v>
      </c>
      <c r="I45" s="53" t="s">
        <v>200</v>
      </c>
      <c r="J45" s="62"/>
      <c r="K45" s="44"/>
    </row>
    <row r="46" spans="4:11">
      <c r="D46" s="46" t="s">
        <v>112</v>
      </c>
      <c r="E46" s="31">
        <v>24.333333969116211</v>
      </c>
      <c r="F46" s="44"/>
      <c r="G46" s="63" t="s">
        <v>239</v>
      </c>
      <c r="H46" s="62">
        <v>24.333333969116211</v>
      </c>
      <c r="I46" s="53" t="s">
        <v>200</v>
      </c>
      <c r="J46" s="62"/>
      <c r="K46" s="44"/>
    </row>
    <row r="47" spans="4:11">
      <c r="D47" s="47" t="s">
        <v>115</v>
      </c>
      <c r="E47" s="30">
        <v>22.666666030883789</v>
      </c>
      <c r="F47" s="44"/>
      <c r="G47" s="63" t="s">
        <v>240</v>
      </c>
      <c r="H47" s="62">
        <v>22.6666660308837</v>
      </c>
      <c r="I47" s="53" t="s">
        <v>200</v>
      </c>
      <c r="J47" s="62"/>
      <c r="K47" s="44"/>
    </row>
    <row r="48" spans="4:11">
      <c r="D48" s="46" t="s">
        <v>122</v>
      </c>
      <c r="E48" s="31">
        <v>14.333333015441895</v>
      </c>
      <c r="F48" s="44"/>
      <c r="G48" s="63" t="s">
        <v>241</v>
      </c>
      <c r="H48" s="62">
        <v>14.333333015441895</v>
      </c>
      <c r="I48" s="53" t="s">
        <v>200</v>
      </c>
      <c r="J48" s="62"/>
      <c r="K48" s="44"/>
    </row>
    <row r="49" spans="6:11">
      <c r="F49" s="44"/>
      <c r="G49" s="63" t="s">
        <v>242</v>
      </c>
      <c r="H49" s="65">
        <v>43.37</v>
      </c>
      <c r="I49" s="53" t="s">
        <v>200</v>
      </c>
      <c r="J49" s="62"/>
      <c r="K49" s="44"/>
    </row>
    <row r="50" spans="6:11">
      <c r="F50" s="44"/>
      <c r="G50" s="44"/>
      <c r="H50" s="44"/>
      <c r="J50" s="44"/>
      <c r="K50" s="44"/>
    </row>
    <row r="51" spans="6:11">
      <c r="F51" s="44"/>
      <c r="G51" s="63"/>
      <c r="H51" s="62"/>
      <c r="J51" s="62"/>
      <c r="K51" s="44"/>
    </row>
    <row r="52" spans="6:11">
      <c r="F52" s="44"/>
      <c r="G52" s="63"/>
      <c r="H52" s="62"/>
      <c r="J52" s="62"/>
      <c r="K52" s="44"/>
    </row>
    <row r="53" spans="6:11">
      <c r="F53" s="44"/>
      <c r="G53" s="63"/>
      <c r="H53" s="62"/>
      <c r="J53" s="62"/>
      <c r="K53" s="44"/>
    </row>
    <row r="54" spans="6:11">
      <c r="F54" s="44"/>
      <c r="G54" s="63"/>
      <c r="H54" s="62"/>
      <c r="J54" s="62"/>
      <c r="K54" s="44"/>
    </row>
    <row r="55" spans="6:11">
      <c r="F55" s="44"/>
      <c r="G55" s="44"/>
      <c r="H55" s="44"/>
      <c r="J55" s="44"/>
      <c r="K55" s="44"/>
    </row>
    <row r="56" spans="6:11">
      <c r="F56" s="44"/>
      <c r="G56" s="44"/>
      <c r="H56" s="44"/>
      <c r="J56" s="44"/>
      <c r="K56" s="44"/>
    </row>
    <row r="57" spans="6:11">
      <c r="F57" s="44"/>
      <c r="G57" s="44"/>
      <c r="H57" s="44"/>
      <c r="J57" s="44"/>
      <c r="K57" s="44"/>
    </row>
    <row r="58" spans="6:11">
      <c r="F58" s="44"/>
      <c r="G58" s="44"/>
      <c r="H58" s="44"/>
      <c r="J58" s="44"/>
      <c r="K58" s="44"/>
    </row>
    <row r="59" spans="6:11">
      <c r="F59" s="44"/>
      <c r="G59" s="44"/>
      <c r="H59" s="44"/>
      <c r="J59" s="44"/>
      <c r="K59" s="44"/>
    </row>
  </sheetData>
  <sortState xmlns:xlrd2="http://schemas.microsoft.com/office/spreadsheetml/2017/richdata2" ref="G12:I48">
    <sortCondition descending="1" ref="H12:H48"/>
  </sortState>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4441C-361D-49BD-843F-F2321CE05093}">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29</v>
      </c>
    </row>
    <row r="2" spans="1:6">
      <c r="A2" t="s">
        <v>78</v>
      </c>
      <c r="B2" t="s">
        <v>243</v>
      </c>
    </row>
    <row r="3" spans="1:6">
      <c r="A3" s="9" t="s">
        <v>80</v>
      </c>
      <c r="B3" s="132" t="s">
        <v>81</v>
      </c>
    </row>
    <row r="4" spans="1:6">
      <c r="A4" t="s">
        <v>82</v>
      </c>
      <c r="B4" s="10" t="str">
        <f>IF(B3="Yes",IF(B11&lt;=0.02,"Yes","No"),IF(B11&gt;=-0.02,"Yes","No"))</f>
        <v>Yes</v>
      </c>
    </row>
    <row r="5" spans="1:6">
      <c r="A5" t="s">
        <v>83</v>
      </c>
      <c r="B5" s="10" t="str">
        <f>IF(B3="Yes",IF(E10&gt;E11,"No","Yes"),IF(E10&gt;E11,"Yes","No"))</f>
        <v>Yes</v>
      </c>
    </row>
    <row r="6" spans="1:6">
      <c r="A6" t="s">
        <v>4</v>
      </c>
      <c r="B6" s="10" t="s">
        <v>6</v>
      </c>
    </row>
    <row r="7" spans="1:6">
      <c r="A7" t="s">
        <v>5</v>
      </c>
      <c r="B7" t="s">
        <v>140</v>
      </c>
    </row>
    <row r="8" spans="1:6">
      <c r="A8" t="s">
        <v>244</v>
      </c>
      <c r="B8" s="130" t="s">
        <v>245</v>
      </c>
    </row>
    <row r="10" spans="1:6">
      <c r="D10" s="49" t="s">
        <v>87</v>
      </c>
      <c r="E10" s="123">
        <f>E16</f>
        <v>81.248084478840028</v>
      </c>
    </row>
    <row r="11" spans="1:6">
      <c r="A11" s="43" t="s">
        <v>88</v>
      </c>
      <c r="B11" s="5">
        <f>B32/B16-1</f>
        <v>6.5659068384540387E-3</v>
      </c>
      <c r="D11" s="49" t="s">
        <v>89</v>
      </c>
      <c r="E11" s="123">
        <f>AVERAGE(E16:E53)</f>
        <v>79.721134632669262</v>
      </c>
    </row>
    <row r="12" spans="1:6">
      <c r="B12" s="5"/>
      <c r="D12" s="49" t="s">
        <v>90</v>
      </c>
      <c r="E12" s="18">
        <f>COUNTA(E16:E53)</f>
        <v>35</v>
      </c>
    </row>
    <row r="13" spans="1:6">
      <c r="B13" s="5"/>
      <c r="D13" s="49" t="s">
        <v>91</v>
      </c>
      <c r="E13">
        <f>_xlfn.RANK.EQ(E16,E16:E53,0)</f>
        <v>11</v>
      </c>
    </row>
    <row r="15" spans="1:6">
      <c r="A15" s="197" t="s">
        <v>92</v>
      </c>
      <c r="B15" s="197" t="s">
        <v>87</v>
      </c>
      <c r="D15" s="197" t="s">
        <v>246</v>
      </c>
      <c r="E15" s="197" t="s">
        <v>94</v>
      </c>
      <c r="F15" s="197" t="s">
        <v>92</v>
      </c>
    </row>
    <row r="16" spans="1:6">
      <c r="A16">
        <v>2004</v>
      </c>
      <c r="B16" s="123">
        <v>80.72</v>
      </c>
      <c r="D16" s="6" t="s">
        <v>87</v>
      </c>
      <c r="E16" s="123">
        <v>81.248084478840028</v>
      </c>
      <c r="F16">
        <v>2020</v>
      </c>
    </row>
    <row r="17" spans="1:6">
      <c r="A17">
        <v>2005</v>
      </c>
      <c r="B17" s="123">
        <v>80.75</v>
      </c>
      <c r="D17" s="6" t="s">
        <v>114</v>
      </c>
      <c r="E17" s="123">
        <v>78.709598895726529</v>
      </c>
      <c r="F17">
        <v>2020</v>
      </c>
    </row>
    <row r="18" spans="1:6">
      <c r="A18">
        <v>2006</v>
      </c>
      <c r="B18" s="123">
        <v>80.819999999999993</v>
      </c>
      <c r="D18" s="6" t="s">
        <v>101</v>
      </c>
      <c r="E18" s="123">
        <v>80.46019135344855</v>
      </c>
      <c r="F18">
        <v>2020</v>
      </c>
    </row>
    <row r="19" spans="1:6">
      <c r="A19">
        <v>2007</v>
      </c>
      <c r="B19" s="123">
        <v>80.87</v>
      </c>
      <c r="D19" s="6" t="s">
        <v>107</v>
      </c>
      <c r="E19" s="123">
        <v>77.533251354622521</v>
      </c>
      <c r="F19">
        <v>2021</v>
      </c>
    </row>
    <row r="20" spans="1:6">
      <c r="A20">
        <v>2008</v>
      </c>
      <c r="B20" s="123">
        <v>81.16</v>
      </c>
      <c r="D20" s="6" t="s">
        <v>126</v>
      </c>
      <c r="E20" s="123">
        <v>81.738490062205798</v>
      </c>
      <c r="F20">
        <v>2019</v>
      </c>
    </row>
    <row r="21" spans="1:6">
      <c r="A21">
        <v>2009</v>
      </c>
      <c r="B21" s="123">
        <v>80.59</v>
      </c>
      <c r="D21" s="6" t="s">
        <v>127</v>
      </c>
      <c r="E21" s="123"/>
    </row>
    <row r="22" spans="1:6">
      <c r="A22">
        <v>2010</v>
      </c>
      <c r="B22" s="123">
        <v>80.8</v>
      </c>
      <c r="D22" s="6" t="s">
        <v>124</v>
      </c>
      <c r="E22" s="123">
        <v>83.002951420915451</v>
      </c>
      <c r="F22">
        <v>2017</v>
      </c>
    </row>
    <row r="23" spans="1:6">
      <c r="A23">
        <v>2011</v>
      </c>
      <c r="B23" s="123">
        <v>80.510000000000005</v>
      </c>
      <c r="D23" s="6" t="s">
        <v>136</v>
      </c>
      <c r="E23" s="123">
        <v>77.863491565132676</v>
      </c>
      <c r="F23">
        <v>2020</v>
      </c>
    </row>
    <row r="24" spans="1:6">
      <c r="A24">
        <v>2012</v>
      </c>
      <c r="B24" s="123">
        <v>80.010000000000005</v>
      </c>
      <c r="D24" s="6" t="s">
        <v>103</v>
      </c>
      <c r="E24" s="123">
        <v>76.455435623600749</v>
      </c>
      <c r="F24">
        <v>2021</v>
      </c>
    </row>
    <row r="25" spans="1:6">
      <c r="A25">
        <v>2013</v>
      </c>
      <c r="B25" s="123">
        <v>80.09</v>
      </c>
      <c r="D25" s="6" t="s">
        <v>99</v>
      </c>
      <c r="E25" s="123">
        <v>83.344467640551628</v>
      </c>
      <c r="F25">
        <v>2020</v>
      </c>
    </row>
    <row r="26" spans="1:6">
      <c r="A26">
        <v>2014</v>
      </c>
      <c r="B26" s="123">
        <v>80.17</v>
      </c>
      <c r="D26" s="6" t="s">
        <v>96</v>
      </c>
      <c r="E26" s="123">
        <v>76.410408889182563</v>
      </c>
      <c r="F26">
        <v>2021</v>
      </c>
    </row>
    <row r="27" spans="1:6">
      <c r="A27">
        <v>2015</v>
      </c>
      <c r="B27" s="123">
        <v>80.02</v>
      </c>
      <c r="D27" s="6" t="s">
        <v>121</v>
      </c>
      <c r="E27" s="123">
        <v>79.577151408500072</v>
      </c>
      <c r="F27">
        <v>2020</v>
      </c>
    </row>
    <row r="28" spans="1:6">
      <c r="A28">
        <v>2016</v>
      </c>
      <c r="B28" s="123">
        <v>79.95</v>
      </c>
      <c r="D28" s="6" t="s">
        <v>102</v>
      </c>
      <c r="E28" s="123">
        <v>79.748849299733465</v>
      </c>
      <c r="F28">
        <v>2020</v>
      </c>
    </row>
    <row r="29" spans="1:6">
      <c r="A29">
        <v>2017</v>
      </c>
      <c r="B29" s="123">
        <v>79.94</v>
      </c>
      <c r="D29" s="6" t="s">
        <v>122</v>
      </c>
      <c r="E29" s="123">
        <v>77.79358284710429</v>
      </c>
      <c r="F29">
        <v>2020</v>
      </c>
    </row>
    <row r="30" spans="1:6">
      <c r="A30">
        <v>2018</v>
      </c>
      <c r="B30" s="123">
        <v>80.209999999999994</v>
      </c>
      <c r="D30" s="6" t="s">
        <v>118</v>
      </c>
      <c r="E30" s="123">
        <v>80.183298815849071</v>
      </c>
      <c r="F30">
        <v>2020</v>
      </c>
    </row>
    <row r="31" spans="1:6">
      <c r="A31">
        <v>2019</v>
      </c>
      <c r="B31" s="123">
        <v>80.819999999999993</v>
      </c>
      <c r="D31" s="6" t="s">
        <v>117</v>
      </c>
      <c r="E31" s="123"/>
    </row>
    <row r="32" spans="1:6">
      <c r="A32">
        <v>2020</v>
      </c>
      <c r="B32" s="123">
        <v>81.25</v>
      </c>
      <c r="D32" s="6" t="s">
        <v>113</v>
      </c>
      <c r="E32" s="123">
        <v>80.601200459649448</v>
      </c>
      <c r="F32">
        <v>2020</v>
      </c>
    </row>
    <row r="33" spans="4:6">
      <c r="D33" s="6" t="s">
        <v>128</v>
      </c>
      <c r="E33" s="123"/>
    </row>
    <row r="34" spans="4:6">
      <c r="D34" s="6" t="s">
        <v>115</v>
      </c>
      <c r="E34" s="123">
        <v>77.089285472763748</v>
      </c>
      <c r="F34">
        <v>2021</v>
      </c>
    </row>
    <row r="35" spans="4:6">
      <c r="D35" s="6" t="s">
        <v>125</v>
      </c>
      <c r="E35" s="123">
        <v>80.054932570490649</v>
      </c>
      <c r="F35">
        <v>2020</v>
      </c>
    </row>
    <row r="36" spans="4:6">
      <c r="D36" s="6" t="s">
        <v>135</v>
      </c>
      <c r="E36" s="123">
        <v>85.271674373397516</v>
      </c>
      <c r="F36">
        <v>2020</v>
      </c>
    </row>
    <row r="37" spans="4:6">
      <c r="D37" s="6" t="s">
        <v>98</v>
      </c>
      <c r="E37" s="123">
        <v>79.475229521734519</v>
      </c>
      <c r="F37">
        <v>2020</v>
      </c>
    </row>
    <row r="38" spans="4:6">
      <c r="D38" s="6" t="s">
        <v>97</v>
      </c>
      <c r="E38" s="123">
        <v>82.405660897456428</v>
      </c>
      <c r="F38">
        <v>2020</v>
      </c>
    </row>
    <row r="39" spans="4:6">
      <c r="D39" s="6" t="s">
        <v>100</v>
      </c>
      <c r="E39" s="123">
        <v>80.957584248416879</v>
      </c>
      <c r="F39">
        <v>2020</v>
      </c>
    </row>
    <row r="40" spans="4:6">
      <c r="D40" s="6" t="s">
        <v>130</v>
      </c>
      <c r="E40" s="123">
        <v>81.927798696583551</v>
      </c>
      <c r="F40">
        <v>2020</v>
      </c>
    </row>
    <row r="41" spans="4:6">
      <c r="D41" s="6" t="s">
        <v>111</v>
      </c>
      <c r="E41" s="123">
        <v>80.301601922883165</v>
      </c>
      <c r="F41">
        <v>2020</v>
      </c>
    </row>
    <row r="42" spans="4:6">
      <c r="D42" s="6" t="s">
        <v>131</v>
      </c>
      <c r="E42" s="123">
        <v>73.942451021535248</v>
      </c>
      <c r="F42">
        <v>2019</v>
      </c>
    </row>
    <row r="43" spans="4:6">
      <c r="D43" s="6" t="s">
        <v>110</v>
      </c>
      <c r="E43" s="123">
        <v>82.060934784511318</v>
      </c>
      <c r="F43">
        <v>2021</v>
      </c>
    </row>
    <row r="44" spans="4:6">
      <c r="D44" s="6" t="s">
        <v>104</v>
      </c>
      <c r="E44" s="123">
        <v>79.355337164589358</v>
      </c>
      <c r="F44">
        <v>2020</v>
      </c>
    </row>
    <row r="45" spans="4:6">
      <c r="D45" s="6" t="s">
        <v>119</v>
      </c>
      <c r="E45" s="123">
        <v>81.312607852763307</v>
      </c>
      <c r="F45">
        <v>2020</v>
      </c>
    </row>
    <row r="46" spans="4:6">
      <c r="D46" s="6" t="s">
        <v>137</v>
      </c>
      <c r="E46" s="123">
        <v>71.592699492339506</v>
      </c>
      <c r="F46">
        <v>2020</v>
      </c>
    </row>
    <row r="47" spans="4:6">
      <c r="D47" s="6" t="s">
        <v>112</v>
      </c>
      <c r="E47" s="123">
        <v>82.65395671118543</v>
      </c>
      <c r="F47">
        <v>2020</v>
      </c>
    </row>
    <row r="48" spans="4:6">
      <c r="D48" s="6" t="s">
        <v>120</v>
      </c>
      <c r="E48" s="123">
        <v>78.864409272538865</v>
      </c>
      <c r="F48">
        <v>2020</v>
      </c>
    </row>
    <row r="49" spans="4:6">
      <c r="D49" s="6" t="s">
        <v>95</v>
      </c>
      <c r="E49" s="123">
        <v>79.754894095563188</v>
      </c>
      <c r="F49">
        <v>2020</v>
      </c>
    </row>
    <row r="50" spans="4:6">
      <c r="D50" s="6" t="s">
        <v>105</v>
      </c>
      <c r="E50" s="123">
        <v>78.578520774273784</v>
      </c>
      <c r="F50">
        <v>2019</v>
      </c>
    </row>
    <row r="51" spans="4:6">
      <c r="D51" s="6" t="s">
        <v>138</v>
      </c>
      <c r="E51" s="123">
        <v>81.061879535825241</v>
      </c>
      <c r="F51">
        <v>2017</v>
      </c>
    </row>
    <row r="52" spans="4:6">
      <c r="D52" s="6" t="s">
        <v>108</v>
      </c>
      <c r="E52" s="123">
        <v>76.213070720221893</v>
      </c>
      <c r="F52">
        <v>2020</v>
      </c>
    </row>
    <row r="53" spans="4:6">
      <c r="D53" s="6" t="s">
        <v>123</v>
      </c>
      <c r="E53" s="123">
        <v>82.694728899288435</v>
      </c>
      <c r="F53">
        <v>2020</v>
      </c>
    </row>
  </sheetData>
  <hyperlinks>
    <hyperlink ref="B8" r:id="rId1" xr:uid="{8B87ED1B-CC62-465D-BFBC-40269B57622C}"/>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7C3B-8BC7-43FD-8F88-0F25E0F1EC9E}">
  <dimension ref="A1:AB54"/>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28">
      <c r="A1" t="s">
        <v>77</v>
      </c>
      <c r="B1" s="198" t="s">
        <v>25</v>
      </c>
    </row>
    <row r="2" spans="1:28">
      <c r="A2" t="s">
        <v>78</v>
      </c>
      <c r="B2" t="s">
        <v>247</v>
      </c>
    </row>
    <row r="3" spans="1:28">
      <c r="A3" s="9" t="s">
        <v>80</v>
      </c>
      <c r="B3" s="132" t="s">
        <v>81</v>
      </c>
    </row>
    <row r="4" spans="1:28">
      <c r="A4" t="s">
        <v>82</v>
      </c>
      <c r="B4" s="10" t="str">
        <f>IF(B3="Yes",IF(B12&lt;=0.02,"Yes","No"),IF(B12&gt;=-0.02,"Yes","No"))</f>
        <v>Yes</v>
      </c>
    </row>
    <row r="5" spans="1:28">
      <c r="A5" t="s">
        <v>83</v>
      </c>
      <c r="B5" s="8" t="str">
        <f>IF(B3="Yes",IF(E11&gt;E12,"No","Yes"),IF(E11&gt;E12,"Yes","No"))</f>
        <v>No</v>
      </c>
    </row>
    <row r="6" spans="1:28">
      <c r="A6" t="s">
        <v>4</v>
      </c>
      <c r="B6" s="11" t="s">
        <v>7</v>
      </c>
    </row>
    <row r="7" spans="1:28">
      <c r="A7" t="s">
        <v>5</v>
      </c>
      <c r="B7" t="s">
        <v>248</v>
      </c>
    </row>
    <row r="8" spans="1:28">
      <c r="A8" t="s">
        <v>85</v>
      </c>
      <c r="B8" s="42" t="s">
        <v>249</v>
      </c>
    </row>
    <row r="9" spans="1:28">
      <c r="B9" s="130" t="s">
        <v>86</v>
      </c>
    </row>
    <row r="10" spans="1:28">
      <c r="B10" s="130"/>
    </row>
    <row r="11" spans="1:28">
      <c r="D11" s="49" t="s">
        <v>87</v>
      </c>
      <c r="E11" s="123">
        <f>E35</f>
        <v>31.1</v>
      </c>
    </row>
    <row r="12" spans="1:28">
      <c r="A12" s="43" t="s">
        <v>88</v>
      </c>
      <c r="B12" s="4">
        <f>B21/B17-1</f>
        <v>0.25910931174089069</v>
      </c>
      <c r="D12" s="49" t="s">
        <v>89</v>
      </c>
      <c r="E12" s="123">
        <f>AVERAGE(E17:E54)</f>
        <v>31.739473684210523</v>
      </c>
    </row>
    <row r="13" spans="1:28">
      <c r="B13" s="4"/>
      <c r="D13" s="49" t="s">
        <v>90</v>
      </c>
      <c r="E13" s="18">
        <f>COUNTA(E17:E54)</f>
        <v>38</v>
      </c>
    </row>
    <row r="14" spans="1:28">
      <c r="B14" s="4"/>
      <c r="D14" s="49" t="s">
        <v>91</v>
      </c>
      <c r="E14">
        <f>_xlfn.RANK.EQ(E35,E17:E54,0)</f>
        <v>20</v>
      </c>
    </row>
    <row r="15" spans="1:28">
      <c r="D15"/>
    </row>
    <row r="16" spans="1:28">
      <c r="A16" s="196" t="s">
        <v>141</v>
      </c>
      <c r="B16" s="196" t="s">
        <v>87</v>
      </c>
      <c r="D16" s="196" t="s">
        <v>93</v>
      </c>
      <c r="E16" s="196" t="s">
        <v>94</v>
      </c>
      <c r="F16" s="196" t="s">
        <v>92</v>
      </c>
      <c r="L16" s="26"/>
      <c r="P16" s="26"/>
      <c r="T16" s="26"/>
      <c r="X16" s="26"/>
      <c r="AB16" s="26"/>
    </row>
    <row r="17" spans="1:12">
      <c r="A17" s="18">
        <v>2012</v>
      </c>
      <c r="B17" s="16">
        <v>24.7</v>
      </c>
      <c r="D17" s="6" t="s">
        <v>131</v>
      </c>
      <c r="E17" s="16">
        <v>48.3</v>
      </c>
      <c r="F17">
        <v>2021</v>
      </c>
      <c r="G17" s="120"/>
      <c r="H17" s="121"/>
      <c r="I17" s="121"/>
      <c r="J17" s="121"/>
      <c r="L17" s="121"/>
    </row>
    <row r="18" spans="1:12">
      <c r="A18">
        <v>2015</v>
      </c>
      <c r="B18" s="16">
        <v>26.7</v>
      </c>
      <c r="D18" s="6" t="s">
        <v>130</v>
      </c>
      <c r="E18" s="16">
        <v>48.2</v>
      </c>
      <c r="F18">
        <v>2021</v>
      </c>
      <c r="G18" s="120"/>
      <c r="H18" s="122"/>
      <c r="I18" s="122"/>
      <c r="L18" s="122"/>
    </row>
    <row r="19" spans="1:12">
      <c r="A19" s="18">
        <v>2017</v>
      </c>
      <c r="B19" s="16">
        <v>28.7</v>
      </c>
      <c r="D19" s="6" t="s">
        <v>95</v>
      </c>
      <c r="E19" s="16">
        <v>47</v>
      </c>
      <c r="F19">
        <v>2021</v>
      </c>
      <c r="G19" s="120"/>
      <c r="H19" s="122"/>
      <c r="I19" s="122"/>
      <c r="L19" s="122"/>
    </row>
    <row r="20" spans="1:12">
      <c r="A20">
        <v>2019</v>
      </c>
      <c r="B20" s="16">
        <v>30</v>
      </c>
      <c r="D20" s="6" t="s">
        <v>96</v>
      </c>
      <c r="E20" s="16">
        <v>46</v>
      </c>
      <c r="F20">
        <v>2021</v>
      </c>
      <c r="G20" s="120"/>
      <c r="H20" s="122"/>
      <c r="I20" s="122"/>
      <c r="L20" s="122"/>
    </row>
    <row r="21" spans="1:12">
      <c r="A21" s="18">
        <v>2021</v>
      </c>
      <c r="B21" s="16">
        <v>31.1</v>
      </c>
      <c r="D21" s="6" t="s">
        <v>110</v>
      </c>
      <c r="E21" s="16">
        <v>44.4</v>
      </c>
      <c r="F21">
        <v>2021</v>
      </c>
      <c r="G21" s="120"/>
      <c r="H21" s="122"/>
      <c r="I21" s="122"/>
      <c r="L21" s="122"/>
    </row>
    <row r="22" spans="1:12">
      <c r="B22" s="16"/>
      <c r="D22" s="6" t="s">
        <v>120</v>
      </c>
      <c r="E22" s="16">
        <v>44</v>
      </c>
      <c r="F22">
        <v>2021</v>
      </c>
      <c r="G22" s="120"/>
      <c r="H22" s="122"/>
      <c r="I22" s="122"/>
      <c r="L22" s="122"/>
    </row>
    <row r="23" spans="1:12" ht="15" customHeight="1">
      <c r="D23" s="6" t="s">
        <v>101</v>
      </c>
      <c r="E23" s="16">
        <v>42</v>
      </c>
      <c r="F23">
        <v>2021</v>
      </c>
      <c r="G23" s="120"/>
      <c r="H23" s="122"/>
      <c r="I23" s="122"/>
      <c r="L23" s="122"/>
    </row>
    <row r="24" spans="1:12">
      <c r="D24" s="6" t="s">
        <v>105</v>
      </c>
      <c r="E24" s="16">
        <v>42</v>
      </c>
      <c r="F24">
        <v>2021</v>
      </c>
      <c r="G24" s="120"/>
      <c r="H24" s="122"/>
      <c r="I24" s="122"/>
      <c r="L24" s="122"/>
    </row>
    <row r="25" spans="1:12">
      <c r="D25" s="6" t="s">
        <v>119</v>
      </c>
      <c r="E25" s="16">
        <v>40</v>
      </c>
      <c r="F25">
        <v>2021</v>
      </c>
      <c r="G25" s="120"/>
      <c r="H25" s="122"/>
      <c r="I25" s="122"/>
      <c r="L25" s="122"/>
    </row>
    <row r="26" spans="1:12">
      <c r="D26" s="6" t="s">
        <v>114</v>
      </c>
      <c r="E26" s="16">
        <v>39.9</v>
      </c>
      <c r="F26">
        <v>2021</v>
      </c>
      <c r="G26" s="120"/>
      <c r="H26" s="122"/>
      <c r="I26" s="122"/>
      <c r="L26" s="122"/>
    </row>
    <row r="27" spans="1:12">
      <c r="D27" s="6" t="s">
        <v>103</v>
      </c>
      <c r="E27" s="16">
        <v>39.700000000000003</v>
      </c>
      <c r="F27">
        <v>2021</v>
      </c>
      <c r="G27" s="120"/>
      <c r="H27" s="122"/>
      <c r="I27" s="122"/>
      <c r="L27" s="122"/>
    </row>
    <row r="28" spans="1:12">
      <c r="D28" s="6" t="s">
        <v>117</v>
      </c>
      <c r="E28" s="16">
        <v>39.700000000000003</v>
      </c>
      <c r="F28">
        <v>2021</v>
      </c>
      <c r="G28" s="120"/>
      <c r="H28" s="122"/>
      <c r="I28" s="122"/>
      <c r="L28" s="122"/>
    </row>
    <row r="29" spans="1:12">
      <c r="D29" s="6" t="s">
        <v>121</v>
      </c>
      <c r="E29" s="16">
        <v>39.5</v>
      </c>
      <c r="F29">
        <v>2021</v>
      </c>
      <c r="G29" s="120"/>
      <c r="H29" s="122"/>
      <c r="I29" s="122"/>
      <c r="L29" s="122"/>
    </row>
    <row r="30" spans="1:12">
      <c r="D30" s="6" t="s">
        <v>115</v>
      </c>
      <c r="E30" s="16">
        <v>35.700000000000003</v>
      </c>
      <c r="F30">
        <v>2021</v>
      </c>
      <c r="G30" s="120"/>
      <c r="H30" s="122"/>
      <c r="I30" s="122"/>
      <c r="L30" s="122"/>
    </row>
    <row r="31" spans="1:12">
      <c r="D31" s="6" t="s">
        <v>108</v>
      </c>
      <c r="E31" s="16">
        <v>33.9</v>
      </c>
      <c r="F31">
        <v>2021</v>
      </c>
      <c r="G31" s="120"/>
      <c r="H31" s="122"/>
      <c r="I31" s="122"/>
      <c r="L31" s="122"/>
    </row>
    <row r="32" spans="1:12">
      <c r="D32" s="6" t="s">
        <v>111</v>
      </c>
      <c r="E32" s="16">
        <v>33.299999999999997</v>
      </c>
      <c r="F32">
        <v>2021</v>
      </c>
      <c r="G32" s="120"/>
      <c r="H32" s="122"/>
      <c r="I32" s="122"/>
      <c r="L32" s="122"/>
    </row>
    <row r="33" spans="4:12">
      <c r="D33" s="6" t="s">
        <v>100</v>
      </c>
      <c r="E33" s="16">
        <v>31.7</v>
      </c>
      <c r="F33">
        <v>2021</v>
      </c>
      <c r="G33" s="120"/>
      <c r="H33" s="122"/>
      <c r="I33" s="122"/>
      <c r="L33" s="122"/>
    </row>
    <row r="34" spans="4:12">
      <c r="D34" s="6" t="s">
        <v>102</v>
      </c>
      <c r="E34" s="16">
        <v>31.5</v>
      </c>
      <c r="F34">
        <v>2021</v>
      </c>
      <c r="G34" s="120"/>
      <c r="H34" s="122"/>
      <c r="I34" s="122"/>
      <c r="L34" s="122"/>
    </row>
    <row r="35" spans="4:12">
      <c r="D35" s="6" t="s">
        <v>87</v>
      </c>
      <c r="E35" s="16">
        <v>31.1</v>
      </c>
      <c r="F35">
        <v>2021</v>
      </c>
      <c r="G35" s="120"/>
      <c r="H35" s="122"/>
      <c r="I35" s="122"/>
      <c r="L35" s="122"/>
    </row>
    <row r="36" spans="4:12">
      <c r="D36" s="6" t="s">
        <v>107</v>
      </c>
      <c r="E36" s="16">
        <v>29.6</v>
      </c>
      <c r="F36">
        <v>2021</v>
      </c>
      <c r="H36" s="122"/>
      <c r="I36" s="122"/>
      <c r="L36" s="122"/>
    </row>
    <row r="37" spans="4:12">
      <c r="D37" s="6" t="s">
        <v>98</v>
      </c>
      <c r="E37" s="16">
        <v>29</v>
      </c>
      <c r="F37">
        <v>2021</v>
      </c>
      <c r="H37" s="122"/>
      <c r="I37" s="122"/>
      <c r="L37" s="122"/>
    </row>
    <row r="38" spans="4:12" ht="15" customHeight="1">
      <c r="D38" s="6" t="s">
        <v>104</v>
      </c>
      <c r="E38" s="16">
        <v>28.3</v>
      </c>
      <c r="F38">
        <v>2021</v>
      </c>
      <c r="H38" s="122"/>
      <c r="I38" s="122"/>
      <c r="L38" s="122"/>
    </row>
    <row r="39" spans="4:12">
      <c r="D39" s="6" t="s">
        <v>99</v>
      </c>
      <c r="E39" s="16">
        <v>27.7</v>
      </c>
      <c r="F39">
        <v>2021</v>
      </c>
      <c r="H39" s="122"/>
      <c r="I39" s="122"/>
      <c r="L39" s="122"/>
    </row>
    <row r="40" spans="4:12" ht="15" customHeight="1">
      <c r="D40" s="6" t="s">
        <v>97</v>
      </c>
      <c r="E40" s="16">
        <v>27.7</v>
      </c>
      <c r="F40">
        <v>2021</v>
      </c>
      <c r="H40" s="122"/>
      <c r="I40" s="122"/>
      <c r="L40" s="122"/>
    </row>
    <row r="41" spans="4:12" ht="15" customHeight="1">
      <c r="D41" s="6" t="s">
        <v>123</v>
      </c>
      <c r="E41" s="16">
        <v>27.3</v>
      </c>
      <c r="F41">
        <v>2021</v>
      </c>
      <c r="H41" s="122"/>
      <c r="I41" s="122"/>
      <c r="L41" s="122"/>
    </row>
    <row r="42" spans="4:12">
      <c r="D42" s="6" t="s">
        <v>128</v>
      </c>
      <c r="E42" s="16">
        <v>26.7</v>
      </c>
      <c r="F42">
        <v>2021</v>
      </c>
      <c r="H42" s="122"/>
      <c r="I42" s="122"/>
      <c r="L42" s="122"/>
    </row>
    <row r="43" spans="4:12">
      <c r="D43" s="6" t="s">
        <v>112</v>
      </c>
      <c r="E43" s="16">
        <v>26.7</v>
      </c>
      <c r="F43">
        <v>2021</v>
      </c>
      <c r="H43" s="122"/>
      <c r="I43" s="122"/>
      <c r="L43" s="122"/>
    </row>
    <row r="44" spans="4:12">
      <c r="D44" s="6" t="s">
        <v>136</v>
      </c>
      <c r="E44" s="16">
        <v>23</v>
      </c>
      <c r="F44">
        <v>2021</v>
      </c>
      <c r="H44" s="122"/>
      <c r="I44" s="122"/>
      <c r="L44" s="122"/>
    </row>
    <row r="45" spans="4:12" ht="15" customHeight="1">
      <c r="D45" s="6" t="s">
        <v>109</v>
      </c>
      <c r="E45" s="16">
        <v>22.7</v>
      </c>
      <c r="F45">
        <v>2021</v>
      </c>
      <c r="H45" s="122"/>
      <c r="I45" s="122"/>
      <c r="L45" s="122"/>
    </row>
    <row r="46" spans="4:12">
      <c r="D46" s="6" t="s">
        <v>126</v>
      </c>
      <c r="E46" s="16">
        <v>22.6</v>
      </c>
      <c r="F46">
        <v>2021</v>
      </c>
      <c r="H46" s="122"/>
      <c r="I46" s="122"/>
      <c r="L46" s="122"/>
    </row>
    <row r="47" spans="4:12">
      <c r="D47" s="6" t="s">
        <v>113</v>
      </c>
      <c r="E47" s="16">
        <v>22.5</v>
      </c>
      <c r="F47">
        <v>2021</v>
      </c>
      <c r="H47" s="122"/>
      <c r="I47" s="122"/>
      <c r="L47" s="122"/>
    </row>
    <row r="48" spans="4:12">
      <c r="D48" s="6" t="s">
        <v>122</v>
      </c>
      <c r="E48" s="16">
        <v>21.7</v>
      </c>
      <c r="F48">
        <v>2021</v>
      </c>
      <c r="H48" s="122"/>
      <c r="I48" s="122"/>
      <c r="L48" s="122"/>
    </row>
    <row r="49" spans="4:12">
      <c r="D49" s="6" t="s">
        <v>129</v>
      </c>
      <c r="E49" s="16">
        <v>19</v>
      </c>
      <c r="F49">
        <v>2021</v>
      </c>
      <c r="H49" s="122"/>
      <c r="I49" s="122"/>
      <c r="L49" s="122"/>
    </row>
    <row r="50" spans="4:12">
      <c r="D50" s="6" t="s">
        <v>127</v>
      </c>
      <c r="E50" s="16">
        <v>18.8</v>
      </c>
      <c r="F50">
        <v>2021</v>
      </c>
      <c r="H50" s="122"/>
      <c r="I50" s="122"/>
      <c r="L50" s="122"/>
    </row>
    <row r="51" spans="4:12">
      <c r="D51" s="6" t="s">
        <v>116</v>
      </c>
      <c r="E51" s="16">
        <v>17.3</v>
      </c>
      <c r="F51">
        <v>2021</v>
      </c>
      <c r="H51" s="122"/>
      <c r="I51" s="122"/>
      <c r="L51" s="122"/>
    </row>
    <row r="52" spans="4:12">
      <c r="D52" s="6" t="s">
        <v>118</v>
      </c>
      <c r="E52" s="16">
        <v>12.6</v>
      </c>
      <c r="F52">
        <v>2021</v>
      </c>
      <c r="H52" s="122"/>
      <c r="I52" s="122"/>
      <c r="L52" s="122"/>
    </row>
    <row r="53" spans="4:12">
      <c r="D53" s="6" t="s">
        <v>125</v>
      </c>
      <c r="E53" s="16">
        <v>9.9</v>
      </c>
      <c r="F53">
        <v>2021</v>
      </c>
      <c r="H53" s="122"/>
      <c r="I53" s="122"/>
      <c r="L53" s="122"/>
    </row>
    <row r="54" spans="4:12">
      <c r="D54" s="6" t="s">
        <v>124</v>
      </c>
      <c r="E54" s="16">
        <v>35.1</v>
      </c>
      <c r="F54">
        <v>2017</v>
      </c>
      <c r="I54" s="122"/>
    </row>
  </sheetData>
  <hyperlinks>
    <hyperlink ref="B8" r:id="rId1" xr:uid="{93FF899D-604E-46FB-911C-BB7EA8F5B3BE}"/>
    <hyperlink ref="B9" r:id="rId2" xr:uid="{AF522488-71FF-4AB6-82E3-7E1FC19AD67D}"/>
  </hyperlinks>
  <pageMargins left="0.7" right="0.7" top="0.75" bottom="0.75" header="0.3" footer="0.3"/>
  <pageSetup paperSize="9"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ED771-4860-443E-ADF7-8D39BAE41A4D}">
  <sheetPr>
    <tabColor rgb="FFC00000"/>
  </sheetPr>
  <dimension ref="A1:AD51"/>
  <sheetViews>
    <sheetView workbookViewId="0"/>
  </sheetViews>
  <sheetFormatPr defaultRowHeight="15"/>
  <cols>
    <col min="1" max="1" width="28" bestFit="1" customWidth="1"/>
    <col min="2" max="2" width="21.140625" bestFit="1" customWidth="1"/>
    <col min="3" max="3" width="21.140625" style="44" customWidth="1"/>
    <col min="4" max="4" width="29.42578125" style="44" customWidth="1"/>
    <col min="8" max="8" width="12.28515625" style="44" customWidth="1"/>
    <col min="9" max="9" width="30.140625" style="44" bestFit="1" customWidth="1"/>
  </cols>
  <sheetData>
    <row r="1" spans="1:30">
      <c r="A1" t="s">
        <v>151</v>
      </c>
      <c r="B1" t="s">
        <v>25</v>
      </c>
      <c r="C1" s="44" t="s">
        <v>250</v>
      </c>
      <c r="D1" s="44" t="s">
        <v>153</v>
      </c>
      <c r="F1" s="44" t="s">
        <v>177</v>
      </c>
      <c r="G1" s="44"/>
    </row>
    <row r="2" spans="1:30">
      <c r="A2" s="9" t="s">
        <v>154</v>
      </c>
      <c r="B2" s="7" t="s">
        <v>81</v>
      </c>
      <c r="C2" s="44" t="s">
        <v>178</v>
      </c>
      <c r="F2" s="44" t="s">
        <v>251</v>
      </c>
      <c r="G2" s="44"/>
    </row>
    <row r="3" spans="1:30">
      <c r="A3" t="s">
        <v>156</v>
      </c>
      <c r="B3" s="10" t="str">
        <f>IF(B2="Yes",IF(B9&lt;=0.02,"Yes","No"),IF(B9&gt;=-0.02,"Yes","No"))</f>
        <v>Yes</v>
      </c>
      <c r="C3" s="44" t="s">
        <v>178</v>
      </c>
      <c r="D3" s="77"/>
      <c r="F3" s="44"/>
      <c r="G3" s="99" t="s">
        <v>252</v>
      </c>
    </row>
    <row r="4" spans="1:30">
      <c r="A4" t="s">
        <v>157</v>
      </c>
      <c r="B4" s="10" t="str">
        <f>IF(B2="Yes",IF(G8&gt;G9,"No","Yes"),IF(G8&gt;G9,"Yes","No"))</f>
        <v>Yes</v>
      </c>
      <c r="C4" s="44" t="s">
        <v>178</v>
      </c>
      <c r="D4" s="77"/>
      <c r="F4" s="44"/>
      <c r="G4" s="76" t="s">
        <v>253</v>
      </c>
    </row>
    <row r="5" spans="1:30">
      <c r="A5" t="s">
        <v>4</v>
      </c>
      <c r="B5" s="10" t="s">
        <v>6</v>
      </c>
      <c r="C5" s="44" t="s">
        <v>178</v>
      </c>
    </row>
    <row r="6" spans="1:30">
      <c r="A6" t="s">
        <v>159</v>
      </c>
      <c r="B6" t="s">
        <v>254</v>
      </c>
      <c r="C6" s="44" t="s">
        <v>255</v>
      </c>
      <c r="D6" s="96" t="s">
        <v>256</v>
      </c>
    </row>
    <row r="7" spans="1:30">
      <c r="H7" s="44" t="s">
        <v>152</v>
      </c>
      <c r="I7" s="44" t="s">
        <v>153</v>
      </c>
    </row>
    <row r="8" spans="1:30">
      <c r="F8" s="6" t="s">
        <v>87</v>
      </c>
      <c r="G8" s="16">
        <f>G32</f>
        <v>28.7</v>
      </c>
      <c r="H8" s="44" t="s">
        <v>178</v>
      </c>
    </row>
    <row r="9" spans="1:30" ht="45">
      <c r="A9" t="s">
        <v>88</v>
      </c>
      <c r="B9" s="4">
        <f>B13/B12-1</f>
        <v>0.16194331983805665</v>
      </c>
      <c r="C9" s="80" t="s">
        <v>180</v>
      </c>
      <c r="D9" s="97" t="s">
        <v>257</v>
      </c>
      <c r="F9" s="6" t="s">
        <v>162</v>
      </c>
      <c r="G9" s="16">
        <f>AVERAGE(G12:G49)</f>
        <v>28.375675675675673</v>
      </c>
      <c r="H9" s="79" t="s">
        <v>184</v>
      </c>
      <c r="I9" s="79" t="s">
        <v>258</v>
      </c>
    </row>
    <row r="11" spans="1:30">
      <c r="A11" s="1" t="s">
        <v>141</v>
      </c>
      <c r="B11" s="2" t="s">
        <v>87</v>
      </c>
      <c r="F11" s="3" t="s">
        <v>93</v>
      </c>
      <c r="G11">
        <v>2017</v>
      </c>
      <c r="N11" s="26"/>
      <c r="R11" s="26"/>
      <c r="V11" s="26"/>
      <c r="Z11" s="26"/>
      <c r="AD11" s="26"/>
    </row>
    <row r="12" spans="1:30">
      <c r="A12" s="27">
        <v>2012</v>
      </c>
      <c r="B12" s="72">
        <v>24.7</v>
      </c>
      <c r="C12" s="98" t="s">
        <v>178</v>
      </c>
      <c r="D12" s="95"/>
      <c r="F12" s="33" t="s">
        <v>226</v>
      </c>
      <c r="G12" s="72">
        <v>9.3000000000000007</v>
      </c>
      <c r="H12" s="44" t="s">
        <v>178</v>
      </c>
      <c r="K12" s="200"/>
    </row>
    <row r="13" spans="1:30">
      <c r="A13" s="27">
        <v>2017</v>
      </c>
      <c r="B13" s="72">
        <v>28.7</v>
      </c>
      <c r="C13" s="98" t="s">
        <v>178</v>
      </c>
      <c r="D13" s="95"/>
      <c r="F13" s="34" t="s">
        <v>228</v>
      </c>
      <c r="G13" s="72">
        <v>10.1</v>
      </c>
      <c r="H13" s="44" t="s">
        <v>178</v>
      </c>
      <c r="K13" s="200"/>
    </row>
    <row r="14" spans="1:30" ht="15.75" thickBot="1">
      <c r="A14" s="22"/>
      <c r="B14" s="24"/>
      <c r="C14" s="90"/>
      <c r="D14" s="90"/>
      <c r="F14" s="35" t="s">
        <v>212</v>
      </c>
      <c r="G14" s="72">
        <v>14.9</v>
      </c>
      <c r="H14" s="44" t="s">
        <v>178</v>
      </c>
      <c r="K14" s="200"/>
    </row>
    <row r="15" spans="1:30" ht="15.75" thickBot="1">
      <c r="A15" s="22"/>
      <c r="B15" s="24"/>
      <c r="C15" s="90"/>
      <c r="D15" s="90"/>
      <c r="F15" s="34" t="s">
        <v>236</v>
      </c>
      <c r="G15" s="72">
        <v>15.8</v>
      </c>
      <c r="H15" s="44" t="s">
        <v>178</v>
      </c>
      <c r="K15" s="200"/>
    </row>
    <row r="16" spans="1:30" ht="15.75" thickBot="1">
      <c r="A16" s="22"/>
      <c r="B16" s="24"/>
      <c r="C16" s="90"/>
      <c r="D16" s="90"/>
      <c r="F16" s="34" t="s">
        <v>237</v>
      </c>
      <c r="G16" s="72">
        <v>16</v>
      </c>
      <c r="H16" s="44" t="s">
        <v>178</v>
      </c>
      <c r="K16" s="200"/>
    </row>
    <row r="17" spans="1:11" ht="15.75" thickBot="1">
      <c r="A17" s="22"/>
      <c r="B17" s="24"/>
      <c r="C17" s="90"/>
      <c r="D17" s="90"/>
      <c r="F17" s="36" t="s">
        <v>232</v>
      </c>
      <c r="G17" s="72">
        <v>17</v>
      </c>
      <c r="H17" s="44" t="s">
        <v>178</v>
      </c>
      <c r="K17" s="200"/>
    </row>
    <row r="18" spans="1:11" ht="15" customHeight="1" thickBot="1">
      <c r="A18" s="22"/>
      <c r="B18" s="24"/>
      <c r="C18" s="90"/>
      <c r="D18" s="90"/>
      <c r="F18" s="35" t="s">
        <v>241</v>
      </c>
      <c r="G18" s="72">
        <v>18.3</v>
      </c>
      <c r="H18" s="44" t="s">
        <v>178</v>
      </c>
      <c r="K18" s="200"/>
    </row>
    <row r="19" spans="1:11" ht="15.75" thickBot="1">
      <c r="A19" s="22"/>
      <c r="B19" s="24"/>
      <c r="C19" s="90"/>
      <c r="D19" s="90"/>
      <c r="F19" s="35" t="s">
        <v>231</v>
      </c>
      <c r="G19" s="72">
        <v>19.100000000000001</v>
      </c>
      <c r="H19" s="44" t="s">
        <v>178</v>
      </c>
      <c r="K19" s="200"/>
    </row>
    <row r="20" spans="1:11" ht="15.75" thickBot="1">
      <c r="A20" s="22"/>
      <c r="B20" s="24"/>
      <c r="C20" s="90"/>
      <c r="D20" s="90"/>
      <c r="F20" s="34" t="s">
        <v>238</v>
      </c>
      <c r="G20" s="72">
        <v>19.899999999999999</v>
      </c>
      <c r="H20" s="79" t="s">
        <v>184</v>
      </c>
      <c r="I20" s="79">
        <v>18.7</v>
      </c>
      <c r="K20" s="200"/>
    </row>
    <row r="21" spans="1:11" ht="15.75" thickBot="1">
      <c r="A21" s="22"/>
      <c r="B21" s="45"/>
      <c r="C21" s="90"/>
      <c r="D21" s="90"/>
      <c r="F21" s="34" t="s">
        <v>224</v>
      </c>
      <c r="G21" s="72">
        <v>20</v>
      </c>
      <c r="H21" s="44" t="s">
        <v>178</v>
      </c>
      <c r="K21" s="200"/>
    </row>
    <row r="22" spans="1:11" ht="15.75" thickBot="1">
      <c r="A22" s="22"/>
      <c r="B22" s="24"/>
      <c r="C22" s="90"/>
      <c r="D22" s="90"/>
      <c r="F22" s="34" t="s">
        <v>229</v>
      </c>
      <c r="G22" s="72">
        <v>20</v>
      </c>
      <c r="H22" s="44" t="s">
        <v>178</v>
      </c>
      <c r="K22" s="200"/>
    </row>
    <row r="23" spans="1:11">
      <c r="F23" s="34" t="s">
        <v>233</v>
      </c>
      <c r="G23" s="73">
        <v>21.3</v>
      </c>
      <c r="H23" s="44" t="s">
        <v>178</v>
      </c>
      <c r="K23" s="201"/>
    </row>
    <row r="24" spans="1:11">
      <c r="F24" s="34" t="s">
        <v>210</v>
      </c>
      <c r="G24" s="72">
        <v>22.2</v>
      </c>
      <c r="H24" s="44" t="s">
        <v>178</v>
      </c>
      <c r="K24" s="200"/>
    </row>
    <row r="25" spans="1:11">
      <c r="F25" s="35" t="s">
        <v>230</v>
      </c>
      <c r="G25" s="72">
        <v>25.8</v>
      </c>
      <c r="H25" s="44" t="s">
        <v>178</v>
      </c>
      <c r="K25" s="200"/>
    </row>
    <row r="26" spans="1:11">
      <c r="F26" s="35" t="s">
        <v>208</v>
      </c>
      <c r="G26" s="72">
        <v>26.3</v>
      </c>
      <c r="H26" s="44" t="s">
        <v>178</v>
      </c>
      <c r="K26" s="200"/>
    </row>
    <row r="27" spans="1:11">
      <c r="F27" s="34" t="s">
        <v>225</v>
      </c>
      <c r="G27" s="72">
        <v>26.7</v>
      </c>
      <c r="H27" s="44" t="s">
        <v>178</v>
      </c>
      <c r="K27" s="200"/>
    </row>
    <row r="28" spans="1:11">
      <c r="F28" s="34" t="s">
        <v>223</v>
      </c>
      <c r="G28" s="72">
        <v>27.5</v>
      </c>
      <c r="H28" s="44" t="s">
        <v>178</v>
      </c>
      <c r="K28" s="200"/>
    </row>
    <row r="29" spans="1:11">
      <c r="F29" s="35" t="s">
        <v>220</v>
      </c>
      <c r="G29" s="72">
        <v>28</v>
      </c>
      <c r="H29" s="44" t="s">
        <v>178</v>
      </c>
      <c r="K29" s="200"/>
    </row>
    <row r="30" spans="1:11">
      <c r="F30" s="34" t="s">
        <v>205</v>
      </c>
      <c r="G30" s="72">
        <v>28.3</v>
      </c>
      <c r="H30" s="44" t="s">
        <v>178</v>
      </c>
      <c r="K30" s="200"/>
    </row>
    <row r="31" spans="1:11">
      <c r="F31" s="34" t="s">
        <v>242</v>
      </c>
      <c r="G31" s="72">
        <v>28.375675675675677</v>
      </c>
      <c r="H31" s="79" t="s">
        <v>184</v>
      </c>
      <c r="I31" s="79" t="s">
        <v>258</v>
      </c>
      <c r="K31" s="200"/>
    </row>
    <row r="32" spans="1:11">
      <c r="F32" s="34" t="s">
        <v>216</v>
      </c>
      <c r="G32" s="72">
        <v>28.7</v>
      </c>
      <c r="H32" s="44" t="s">
        <v>178</v>
      </c>
      <c r="K32" s="200"/>
    </row>
    <row r="33" spans="6:11">
      <c r="F33" s="35" t="s">
        <v>222</v>
      </c>
      <c r="G33" s="72">
        <v>30</v>
      </c>
      <c r="H33" s="44" t="s">
        <v>178</v>
      </c>
      <c r="K33" s="200"/>
    </row>
    <row r="34" spans="6:11" ht="15" customHeight="1">
      <c r="F34" s="34" t="s">
        <v>218</v>
      </c>
      <c r="G34" s="72">
        <v>30.6</v>
      </c>
      <c r="H34" s="44" t="s">
        <v>178</v>
      </c>
      <c r="K34" s="200"/>
    </row>
    <row r="35" spans="6:11">
      <c r="F35" s="34" t="s">
        <v>240</v>
      </c>
      <c r="G35" s="72">
        <v>31</v>
      </c>
      <c r="H35" s="44" t="s">
        <v>178</v>
      </c>
      <c r="K35" s="200"/>
    </row>
    <row r="36" spans="6:11" ht="15" customHeight="1">
      <c r="F36" s="35" t="s">
        <v>204</v>
      </c>
      <c r="G36" s="72">
        <v>32.5</v>
      </c>
      <c r="H36" s="44" t="s">
        <v>178</v>
      </c>
      <c r="K36" s="200"/>
    </row>
    <row r="37" spans="6:11" ht="15" customHeight="1">
      <c r="F37" s="35" t="s">
        <v>209</v>
      </c>
      <c r="G37" s="72">
        <v>34.200000000000003</v>
      </c>
      <c r="H37" s="44" t="s">
        <v>178</v>
      </c>
      <c r="K37" s="200"/>
    </row>
    <row r="38" spans="6:11">
      <c r="F38" s="35" t="s">
        <v>217</v>
      </c>
      <c r="G38" s="72">
        <v>34.799999999999997</v>
      </c>
      <c r="H38" s="44" t="s">
        <v>178</v>
      </c>
      <c r="K38" s="200"/>
    </row>
    <row r="39" spans="6:11">
      <c r="F39" s="34" t="s">
        <v>239</v>
      </c>
      <c r="G39" s="72">
        <v>36.700000000000003</v>
      </c>
      <c r="H39" s="44" t="s">
        <v>178</v>
      </c>
      <c r="K39" s="200"/>
    </row>
    <row r="40" spans="6:11">
      <c r="F40" s="35" t="s">
        <v>211</v>
      </c>
      <c r="G40" s="72">
        <v>37</v>
      </c>
      <c r="H40" s="44" t="s">
        <v>178</v>
      </c>
      <c r="K40" s="200"/>
    </row>
    <row r="41" spans="6:11" ht="15" customHeight="1">
      <c r="F41" s="35" t="s">
        <v>213</v>
      </c>
      <c r="G41" s="72">
        <v>37.4</v>
      </c>
      <c r="H41" s="44" t="s">
        <v>178</v>
      </c>
      <c r="K41" s="200"/>
    </row>
    <row r="42" spans="6:11">
      <c r="F42" s="34" t="s">
        <v>219</v>
      </c>
      <c r="G42" s="72">
        <v>38</v>
      </c>
      <c r="H42" s="44" t="s">
        <v>178</v>
      </c>
      <c r="K42" s="200"/>
    </row>
    <row r="43" spans="6:11">
      <c r="F43" s="35" t="s">
        <v>207</v>
      </c>
      <c r="G43" s="72">
        <v>38</v>
      </c>
      <c r="H43" s="44" t="s">
        <v>178</v>
      </c>
      <c r="K43" s="200"/>
    </row>
    <row r="44" spans="6:11">
      <c r="F44" s="34" t="s">
        <v>234</v>
      </c>
      <c r="G44" s="72">
        <v>39.1</v>
      </c>
      <c r="H44" s="44" t="s">
        <v>178</v>
      </c>
      <c r="K44" s="200"/>
    </row>
    <row r="45" spans="6:11">
      <c r="F45" s="35" t="s">
        <v>206</v>
      </c>
      <c r="G45" s="72">
        <v>39.6</v>
      </c>
      <c r="H45" s="44" t="s">
        <v>178</v>
      </c>
      <c r="K45" s="200"/>
    </row>
    <row r="46" spans="6:11">
      <c r="F46" s="34" t="s">
        <v>214</v>
      </c>
      <c r="G46" s="72">
        <v>42</v>
      </c>
      <c r="H46" s="44" t="s">
        <v>178</v>
      </c>
      <c r="K46" s="200"/>
    </row>
    <row r="47" spans="6:11">
      <c r="F47" s="34" t="s">
        <v>235</v>
      </c>
      <c r="G47" s="72">
        <v>42.6</v>
      </c>
      <c r="H47" s="44" t="s">
        <v>178</v>
      </c>
      <c r="K47" s="200"/>
    </row>
    <row r="48" spans="6:11">
      <c r="F48" s="34" t="s">
        <v>215</v>
      </c>
      <c r="G48" s="72">
        <v>43.6</v>
      </c>
      <c r="H48" s="44" t="s">
        <v>178</v>
      </c>
    </row>
    <row r="49" spans="6:11">
      <c r="F49" s="37" t="s">
        <v>227</v>
      </c>
      <c r="G49" s="74">
        <v>47.6</v>
      </c>
      <c r="H49" s="44" t="s">
        <v>178</v>
      </c>
    </row>
    <row r="50" spans="6:11">
      <c r="G50" s="16"/>
      <c r="K50" s="16"/>
    </row>
    <row r="51" spans="6:11">
      <c r="G51" s="16"/>
    </row>
  </sheetData>
  <hyperlinks>
    <hyperlink ref="G3" r:id="rId1" xr:uid="{4F1CD4C3-57B6-4E43-8011-73D12797801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2FC3-FA57-4ED7-A5EE-03F08507481F}">
  <dimension ref="A1:A34"/>
  <sheetViews>
    <sheetView workbookViewId="0">
      <selection activeCell="M25" sqref="M25"/>
    </sheetView>
  </sheetViews>
  <sheetFormatPr defaultRowHeight="15"/>
  <sheetData>
    <row r="1" spans="1:1">
      <c r="A1" s="43" t="s">
        <v>51</v>
      </c>
    </row>
    <row r="2" spans="1:1">
      <c r="A2" t="s">
        <v>52</v>
      </c>
    </row>
    <row r="3" spans="1:1">
      <c r="A3" s="9" t="s">
        <v>53</v>
      </c>
    </row>
    <row r="4" spans="1:1">
      <c r="A4" s="9" t="s">
        <v>54</v>
      </c>
    </row>
    <row r="6" spans="1:1">
      <c r="A6" t="s">
        <v>55</v>
      </c>
    </row>
    <row r="7" spans="1:1">
      <c r="A7" t="s">
        <v>56</v>
      </c>
    </row>
    <row r="8" spans="1:1">
      <c r="A8" t="s">
        <v>57</v>
      </c>
    </row>
    <row r="10" spans="1:1">
      <c r="A10" t="s">
        <v>58</v>
      </c>
    </row>
    <row r="12" spans="1:1">
      <c r="A12" s="43" t="s">
        <v>59</v>
      </c>
    </row>
    <row r="13" spans="1:1">
      <c r="A13" s="40" t="s">
        <v>60</v>
      </c>
    </row>
    <row r="14" spans="1:1">
      <c r="A14" s="40" t="s">
        <v>61</v>
      </c>
    </row>
    <row r="15" spans="1:1">
      <c r="A15" s="40"/>
    </row>
    <row r="16" spans="1:1">
      <c r="A16" s="43" t="s">
        <v>62</v>
      </c>
    </row>
    <row r="17" spans="1:1">
      <c r="A17" s="146" t="s">
        <v>63</v>
      </c>
    </row>
    <row r="18" spans="1:1">
      <c r="A18" s="146"/>
    </row>
    <row r="19" spans="1:1">
      <c r="A19" s="43" t="s">
        <v>64</v>
      </c>
    </row>
    <row r="20" spans="1:1">
      <c r="A20" s="146" t="s">
        <v>65</v>
      </c>
    </row>
    <row r="21" spans="1:1">
      <c r="A21" s="146" t="s">
        <v>66</v>
      </c>
    </row>
    <row r="22" spans="1:1">
      <c r="A22" s="146" t="s">
        <v>67</v>
      </c>
    </row>
    <row r="23" spans="1:1">
      <c r="A23" s="146"/>
    </row>
    <row r="24" spans="1:1">
      <c r="A24" s="174" t="s">
        <v>68</v>
      </c>
    </row>
    <row r="25" spans="1:1">
      <c r="A25" s="146" t="s">
        <v>69</v>
      </c>
    </row>
    <row r="26" spans="1:1">
      <c r="A26" s="146" t="s">
        <v>70</v>
      </c>
    </row>
    <row r="27" spans="1:1">
      <c r="A27" s="146" t="s">
        <v>71</v>
      </c>
    </row>
    <row r="28" spans="1:1">
      <c r="A28" s="146" t="s">
        <v>72</v>
      </c>
    </row>
    <row r="30" spans="1:1">
      <c r="A30" s="174" t="s">
        <v>73</v>
      </c>
    </row>
    <row r="31" spans="1:1">
      <c r="A31" s="146" t="s">
        <v>74</v>
      </c>
    </row>
    <row r="33" spans="1:1">
      <c r="A33" t="s">
        <v>75</v>
      </c>
    </row>
    <row r="34" spans="1:1">
      <c r="A34" s="42" t="s">
        <v>76</v>
      </c>
    </row>
  </sheetData>
  <hyperlinks>
    <hyperlink ref="A34" r:id="rId1" xr:uid="{700CD731-C534-49E0-A1AC-626AB1D322C1}"/>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60B84-C4B7-41C1-A31B-25EA5858C3DC}">
  <dimension ref="A1:F52"/>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26</v>
      </c>
    </row>
    <row r="2" spans="1:6">
      <c r="A2" t="s">
        <v>78</v>
      </c>
      <c r="B2" t="s">
        <v>259</v>
      </c>
    </row>
    <row r="3" spans="1:6">
      <c r="A3" s="9" t="s">
        <v>80</v>
      </c>
      <c r="B3" s="132" t="s">
        <v>81</v>
      </c>
    </row>
    <row r="4" spans="1:6">
      <c r="A4" t="s">
        <v>82</v>
      </c>
      <c r="B4" s="10" t="str">
        <f>IF(B3="Yes",IF(B11&lt;=0.02,"Yes","No"),IF(B11&gt;=-0.02,"Yes","No"))</f>
        <v>Yes</v>
      </c>
    </row>
    <row r="5" spans="1:6">
      <c r="A5" t="s">
        <v>83</v>
      </c>
      <c r="B5" s="10" t="str">
        <f>IF(B3="Yes",IF(E10&gt;E11,"No","Yes"),IF(E10&gt;E11,"Yes","No"))</f>
        <v>Yes</v>
      </c>
    </row>
    <row r="6" spans="1:6">
      <c r="A6" t="s">
        <v>4</v>
      </c>
      <c r="B6" s="10" t="s">
        <v>6</v>
      </c>
    </row>
    <row r="7" spans="1:6">
      <c r="A7" t="s">
        <v>5</v>
      </c>
      <c r="B7" t="s">
        <v>140</v>
      </c>
    </row>
    <row r="8" spans="1:6">
      <c r="A8" t="s">
        <v>85</v>
      </c>
      <c r="B8" s="130" t="s">
        <v>86</v>
      </c>
    </row>
    <row r="10" spans="1:6">
      <c r="D10" s="49" t="s">
        <v>87</v>
      </c>
      <c r="E10">
        <f>E16</f>
        <v>37656</v>
      </c>
    </row>
    <row r="11" spans="1:6">
      <c r="A11" s="43" t="s">
        <v>88</v>
      </c>
      <c r="B11" s="5">
        <f>B32/B16-1</f>
        <v>0.3220981672635348</v>
      </c>
      <c r="D11" s="49" t="s">
        <v>89</v>
      </c>
      <c r="E11" s="18">
        <f>AVERAGE(E16:E52)</f>
        <v>28805.625</v>
      </c>
    </row>
    <row r="12" spans="1:6">
      <c r="B12" s="5"/>
      <c r="D12" s="49" t="s">
        <v>90</v>
      </c>
      <c r="E12" s="18">
        <f>COUNTA(E16:E52)</f>
        <v>32</v>
      </c>
    </row>
    <row r="13" spans="1:6">
      <c r="B13" s="5"/>
      <c r="D13" s="49" t="s">
        <v>91</v>
      </c>
      <c r="E13">
        <f>_xlfn.RANK.EQ(E16,E16:E53,0)</f>
        <v>4</v>
      </c>
    </row>
    <row r="15" spans="1:6">
      <c r="A15" s="197" t="s">
        <v>92</v>
      </c>
      <c r="B15" s="197" t="s">
        <v>87</v>
      </c>
      <c r="D15" s="197" t="s">
        <v>246</v>
      </c>
      <c r="E15" s="197" t="s">
        <v>94</v>
      </c>
      <c r="F15" s="197" t="s">
        <v>92</v>
      </c>
    </row>
    <row r="16" spans="1:6">
      <c r="A16">
        <v>2004</v>
      </c>
      <c r="B16">
        <v>28482</v>
      </c>
      <c r="D16" s="6" t="s">
        <v>87</v>
      </c>
      <c r="E16">
        <v>37656</v>
      </c>
      <c r="F16">
        <v>2020</v>
      </c>
    </row>
    <row r="17" spans="1:6">
      <c r="A17">
        <v>2005</v>
      </c>
      <c r="B17">
        <v>28737</v>
      </c>
      <c r="D17" s="6" t="s">
        <v>114</v>
      </c>
      <c r="E17">
        <v>33189</v>
      </c>
      <c r="F17">
        <v>2020</v>
      </c>
    </row>
    <row r="18" spans="1:6">
      <c r="A18">
        <v>2006</v>
      </c>
      <c r="B18">
        <v>29790</v>
      </c>
      <c r="D18" s="6" t="s">
        <v>101</v>
      </c>
      <c r="E18">
        <v>32129</v>
      </c>
      <c r="F18">
        <v>2020</v>
      </c>
    </row>
    <row r="19" spans="1:6">
      <c r="A19">
        <v>2007</v>
      </c>
      <c r="B19">
        <v>30927</v>
      </c>
      <c r="D19" s="6" t="s">
        <v>107</v>
      </c>
      <c r="E19">
        <v>33446</v>
      </c>
      <c r="F19">
        <v>2021</v>
      </c>
    </row>
    <row r="20" spans="1:6">
      <c r="A20">
        <v>2008</v>
      </c>
      <c r="B20">
        <v>32491</v>
      </c>
      <c r="D20" s="6" t="s">
        <v>126</v>
      </c>
    </row>
    <row r="21" spans="1:6">
      <c r="A21">
        <v>2009</v>
      </c>
      <c r="B21">
        <v>32219</v>
      </c>
      <c r="D21" s="6" t="s">
        <v>127</v>
      </c>
    </row>
    <row r="22" spans="1:6">
      <c r="A22">
        <v>2010</v>
      </c>
      <c r="B22">
        <v>33523</v>
      </c>
      <c r="D22" s="6" t="s">
        <v>124</v>
      </c>
      <c r="E22">
        <v>15204</v>
      </c>
      <c r="F22">
        <v>2017</v>
      </c>
    </row>
    <row r="23" spans="1:6">
      <c r="A23">
        <v>2011</v>
      </c>
      <c r="B23">
        <v>34062</v>
      </c>
      <c r="D23" s="6" t="s">
        <v>136</v>
      </c>
      <c r="E23">
        <v>24982</v>
      </c>
      <c r="F23">
        <v>2020</v>
      </c>
    </row>
    <row r="24" spans="1:6">
      <c r="A24">
        <v>2012</v>
      </c>
      <c r="B24">
        <v>33629</v>
      </c>
      <c r="D24" s="6" t="s">
        <v>103</v>
      </c>
      <c r="E24">
        <v>31530</v>
      </c>
      <c r="F24">
        <v>2021</v>
      </c>
    </row>
    <row r="25" spans="1:6">
      <c r="A25">
        <v>2013</v>
      </c>
      <c r="B25">
        <v>34011</v>
      </c>
      <c r="D25" s="6" t="s">
        <v>99</v>
      </c>
      <c r="E25">
        <v>22337</v>
      </c>
      <c r="F25">
        <v>2020</v>
      </c>
    </row>
    <row r="26" spans="1:6">
      <c r="A26">
        <v>2014</v>
      </c>
      <c r="B26">
        <v>34470</v>
      </c>
      <c r="D26" s="6" t="s">
        <v>96</v>
      </c>
      <c r="E26">
        <v>30739</v>
      </c>
      <c r="F26">
        <v>2021</v>
      </c>
    </row>
    <row r="27" spans="1:6">
      <c r="A27">
        <v>2015</v>
      </c>
      <c r="B27">
        <v>34462</v>
      </c>
      <c r="D27" s="6" t="s">
        <v>121</v>
      </c>
      <c r="E27">
        <v>31280</v>
      </c>
      <c r="F27">
        <v>2020</v>
      </c>
    </row>
    <row r="28" spans="1:6">
      <c r="A28">
        <v>2016</v>
      </c>
      <c r="B28">
        <v>34729</v>
      </c>
      <c r="D28" s="6" t="s">
        <v>102</v>
      </c>
      <c r="E28">
        <v>35121</v>
      </c>
      <c r="F28">
        <v>2021</v>
      </c>
    </row>
    <row r="29" spans="1:6">
      <c r="A29">
        <v>2017</v>
      </c>
      <c r="B29">
        <v>34976</v>
      </c>
      <c r="D29" s="6" t="s">
        <v>122</v>
      </c>
      <c r="E29">
        <v>19036</v>
      </c>
      <c r="F29">
        <v>2020</v>
      </c>
    </row>
    <row r="30" spans="1:6">
      <c r="A30">
        <v>2018</v>
      </c>
      <c r="B30">
        <v>35386</v>
      </c>
      <c r="D30" s="6" t="s">
        <v>118</v>
      </c>
      <c r="E30">
        <v>20823</v>
      </c>
      <c r="F30">
        <v>2020</v>
      </c>
    </row>
    <row r="31" spans="1:6">
      <c r="A31">
        <v>2019</v>
      </c>
      <c r="B31">
        <v>36510</v>
      </c>
      <c r="D31" s="6" t="s">
        <v>117</v>
      </c>
    </row>
    <row r="32" spans="1:6">
      <c r="A32">
        <v>2020</v>
      </c>
      <c r="B32">
        <v>37656</v>
      </c>
      <c r="D32" s="6" t="s">
        <v>113</v>
      </c>
      <c r="E32">
        <v>29420</v>
      </c>
      <c r="F32">
        <v>2020</v>
      </c>
    </row>
    <row r="33" spans="4:6">
      <c r="D33" s="6" t="s">
        <v>128</v>
      </c>
    </row>
    <row r="34" spans="4:6">
      <c r="D34" s="6" t="s">
        <v>115</v>
      </c>
      <c r="E34">
        <v>27047</v>
      </c>
      <c r="F34">
        <v>2021</v>
      </c>
    </row>
    <row r="35" spans="4:6">
      <c r="D35" s="6" t="s">
        <v>125</v>
      </c>
      <c r="E35">
        <v>31138</v>
      </c>
      <c r="F35">
        <v>2020</v>
      </c>
    </row>
    <row r="36" spans="4:6">
      <c r="D36" s="6" t="s">
        <v>135</v>
      </c>
      <c r="E36">
        <v>24925</v>
      </c>
      <c r="F36">
        <v>2019</v>
      </c>
    </row>
    <row r="37" spans="4:6">
      <c r="D37" s="6" t="s">
        <v>98</v>
      </c>
      <c r="E37">
        <v>19182</v>
      </c>
      <c r="F37">
        <v>2020</v>
      </c>
    </row>
    <row r="38" spans="4:6">
      <c r="D38" s="6" t="s">
        <v>97</v>
      </c>
      <c r="E38">
        <v>26310</v>
      </c>
      <c r="F38">
        <v>2020</v>
      </c>
    </row>
    <row r="39" spans="4:6">
      <c r="D39" s="6" t="s">
        <v>100</v>
      </c>
      <c r="E39">
        <v>44370</v>
      </c>
      <c r="F39">
        <v>2020</v>
      </c>
    </row>
    <row r="40" spans="4:6">
      <c r="D40" s="6" t="s">
        <v>130</v>
      </c>
      <c r="E40">
        <v>14778</v>
      </c>
      <c r="F40">
        <v>2020</v>
      </c>
    </row>
    <row r="41" spans="4:6">
      <c r="D41" s="6" t="s">
        <v>111</v>
      </c>
      <c r="E41">
        <v>32173</v>
      </c>
      <c r="F41">
        <v>2020</v>
      </c>
    </row>
    <row r="42" spans="4:6">
      <c r="D42" s="6" t="s">
        <v>131</v>
      </c>
      <c r="E42">
        <v>27527</v>
      </c>
      <c r="F42">
        <v>2019</v>
      </c>
    </row>
    <row r="43" spans="4:6">
      <c r="D43" s="6" t="s">
        <v>110</v>
      </c>
      <c r="E43">
        <v>36234</v>
      </c>
      <c r="F43">
        <v>2021</v>
      </c>
    </row>
    <row r="44" spans="4:6">
      <c r="D44" s="6" t="s">
        <v>104</v>
      </c>
      <c r="E44">
        <v>23462</v>
      </c>
      <c r="F44">
        <v>2020</v>
      </c>
    </row>
    <row r="45" spans="4:6">
      <c r="D45" s="6" t="s">
        <v>119</v>
      </c>
      <c r="E45">
        <v>23526</v>
      </c>
      <c r="F45">
        <v>2021</v>
      </c>
    </row>
    <row r="46" spans="4:6">
      <c r="D46" s="6" t="s">
        <v>137</v>
      </c>
      <c r="E46">
        <v>22389</v>
      </c>
      <c r="F46">
        <v>2020</v>
      </c>
    </row>
    <row r="47" spans="4:6">
      <c r="D47" s="6" t="s">
        <v>112</v>
      </c>
      <c r="E47">
        <v>24356</v>
      </c>
      <c r="F47">
        <v>2020</v>
      </c>
    </row>
    <row r="48" spans="4:6">
      <c r="D48" s="6" t="s">
        <v>120</v>
      </c>
      <c r="E48">
        <v>24609</v>
      </c>
      <c r="F48">
        <v>2020</v>
      </c>
    </row>
    <row r="49" spans="4:6">
      <c r="D49" s="6" t="s">
        <v>95</v>
      </c>
      <c r="E49">
        <v>32541</v>
      </c>
      <c r="F49">
        <v>2021</v>
      </c>
    </row>
    <row r="50" spans="4:6">
      <c r="D50" s="6" t="s">
        <v>105</v>
      </c>
      <c r="E50">
        <v>39177</v>
      </c>
      <c r="F50">
        <v>2020</v>
      </c>
    </row>
    <row r="51" spans="4:6">
      <c r="D51" s="6" t="s">
        <v>138</v>
      </c>
    </row>
    <row r="52" spans="4:6">
      <c r="D52" s="6" t="s">
        <v>123</v>
      </c>
      <c r="E52">
        <v>51144</v>
      </c>
      <c r="F52">
        <v>2020</v>
      </c>
    </row>
  </sheetData>
  <hyperlinks>
    <hyperlink ref="B8" r:id="rId1" xr:uid="{3832ECA9-3052-462A-B930-7DFFC1396D79}"/>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DAEAE-9B14-420C-8884-3ADD431C6AEE}">
  <sheetPr>
    <tabColor rgb="FFC00000"/>
  </sheetPr>
  <dimension ref="A1:H43"/>
  <sheetViews>
    <sheetView workbookViewId="0"/>
  </sheetViews>
  <sheetFormatPr defaultRowHeight="15"/>
  <cols>
    <col min="1" max="1" width="30.5703125" customWidth="1"/>
    <col min="2" max="2" width="17.7109375" bestFit="1" customWidth="1"/>
    <col min="3" max="3" width="9.140625" style="44"/>
    <col min="4" max="4" width="33" style="44" customWidth="1"/>
    <col min="5" max="5" width="15" customWidth="1"/>
    <col min="7" max="7" width="9.140625" style="44" customWidth="1"/>
    <col min="8" max="8" width="50.7109375" style="44" customWidth="1"/>
  </cols>
  <sheetData>
    <row r="1" spans="1:8">
      <c r="A1" t="s">
        <v>151</v>
      </c>
      <c r="B1" t="s">
        <v>26</v>
      </c>
      <c r="C1" s="55" t="s">
        <v>198</v>
      </c>
      <c r="D1" s="55" t="s">
        <v>202</v>
      </c>
    </row>
    <row r="2" spans="1:8">
      <c r="A2" s="9" t="s">
        <v>154</v>
      </c>
      <c r="B2" s="7" t="s">
        <v>81</v>
      </c>
      <c r="C2" s="44" t="s">
        <v>260</v>
      </c>
    </row>
    <row r="3" spans="1:8">
      <c r="A3" t="s">
        <v>156</v>
      </c>
      <c r="B3" s="10" t="str">
        <f>IF(B2="Yes",IF(B9&lt;=0.02,"Yes","No"),IF(B9&gt;=-0.02,"Yes","No"))</f>
        <v>Yes</v>
      </c>
      <c r="C3" s="44" t="s">
        <v>260</v>
      </c>
    </row>
    <row r="4" spans="1:8">
      <c r="A4" t="s">
        <v>157</v>
      </c>
      <c r="B4" s="10" t="str">
        <f>IF(B2="Yes",IF(F8&gt;F9,"No","Yes"),IF(F8&gt;F9,"Yes","No"))</f>
        <v>Yes</v>
      </c>
      <c r="C4" s="44" t="s">
        <v>260</v>
      </c>
      <c r="D4" s="77"/>
    </row>
    <row r="5" spans="1:8">
      <c r="A5" t="s">
        <v>4</v>
      </c>
      <c r="B5" s="10" t="s">
        <v>6</v>
      </c>
      <c r="D5" s="44" t="s">
        <v>261</v>
      </c>
    </row>
    <row r="6" spans="1:8" ht="75">
      <c r="A6" t="s">
        <v>159</v>
      </c>
      <c r="B6" t="s">
        <v>262</v>
      </c>
      <c r="C6" s="96" t="s">
        <v>263</v>
      </c>
      <c r="D6" s="101" t="s">
        <v>264</v>
      </c>
    </row>
    <row r="7" spans="1:8">
      <c r="G7" s="55" t="s">
        <v>198</v>
      </c>
      <c r="H7" s="55" t="s">
        <v>202</v>
      </c>
    </row>
    <row r="8" spans="1:8" ht="30">
      <c r="E8" s="6" t="s">
        <v>87</v>
      </c>
      <c r="F8">
        <f>F15</f>
        <v>35386</v>
      </c>
      <c r="G8" s="96" t="s">
        <v>265</v>
      </c>
      <c r="H8" s="101" t="s">
        <v>266</v>
      </c>
    </row>
    <row r="9" spans="1:8" ht="45">
      <c r="A9" t="s">
        <v>88</v>
      </c>
      <c r="B9" s="5">
        <f>B28/B12-1</f>
        <v>0.3220981672635348</v>
      </c>
      <c r="C9" s="44" t="s">
        <v>260</v>
      </c>
      <c r="D9" s="77" t="s">
        <v>267</v>
      </c>
      <c r="E9" s="6" t="s">
        <v>162</v>
      </c>
      <c r="F9">
        <f>AVERAGE(F12:F43)</f>
        <v>28194.53125</v>
      </c>
      <c r="G9" s="44" t="s">
        <v>260</v>
      </c>
      <c r="H9" s="101" t="s">
        <v>268</v>
      </c>
    </row>
    <row r="11" spans="1:8">
      <c r="A11" s="15" t="s">
        <v>92</v>
      </c>
      <c r="B11" s="14" t="s">
        <v>87</v>
      </c>
      <c r="E11" s="15" t="s">
        <v>246</v>
      </c>
      <c r="F11" s="15" t="s">
        <v>94</v>
      </c>
      <c r="G11" s="100">
        <v>2020</v>
      </c>
      <c r="H11" s="96"/>
    </row>
    <row r="12" spans="1:8" ht="30">
      <c r="A12">
        <v>2004</v>
      </c>
      <c r="B12">
        <v>28482</v>
      </c>
      <c r="C12" s="44" t="s">
        <v>260</v>
      </c>
      <c r="E12" t="s">
        <v>123</v>
      </c>
      <c r="F12">
        <v>47901</v>
      </c>
      <c r="G12" s="79" t="s">
        <v>263</v>
      </c>
      <c r="H12" s="82" t="s">
        <v>269</v>
      </c>
    </row>
    <row r="13" spans="1:8" ht="30">
      <c r="A13">
        <v>2005</v>
      </c>
      <c r="B13">
        <v>28737</v>
      </c>
      <c r="C13" s="44" t="s">
        <v>260</v>
      </c>
      <c r="E13" t="s">
        <v>100</v>
      </c>
      <c r="F13">
        <v>42014</v>
      </c>
      <c r="G13" s="96" t="s">
        <v>265</v>
      </c>
      <c r="H13" s="101" t="s">
        <v>270</v>
      </c>
    </row>
    <row r="14" spans="1:8" ht="30">
      <c r="A14">
        <v>2006</v>
      </c>
      <c r="B14">
        <v>29790</v>
      </c>
      <c r="C14" s="44" t="s">
        <v>260</v>
      </c>
      <c r="E14" t="s">
        <v>105</v>
      </c>
      <c r="F14">
        <v>37483</v>
      </c>
      <c r="G14" s="96" t="s">
        <v>265</v>
      </c>
      <c r="H14" s="101" t="s">
        <v>271</v>
      </c>
    </row>
    <row r="15" spans="1:8" ht="30">
      <c r="A15">
        <v>2007</v>
      </c>
      <c r="B15">
        <v>30927</v>
      </c>
      <c r="C15" s="44" t="s">
        <v>260</v>
      </c>
      <c r="E15" t="s">
        <v>87</v>
      </c>
      <c r="F15">
        <v>35386</v>
      </c>
      <c r="G15" s="96" t="s">
        <v>265</v>
      </c>
      <c r="H15" s="101" t="s">
        <v>272</v>
      </c>
    </row>
    <row r="16" spans="1:8" ht="45">
      <c r="A16">
        <v>2008</v>
      </c>
      <c r="B16">
        <v>32491</v>
      </c>
      <c r="C16" s="44" t="s">
        <v>260</v>
      </c>
      <c r="E16" t="s">
        <v>102</v>
      </c>
      <c r="F16">
        <v>34800</v>
      </c>
      <c r="G16" s="96" t="s">
        <v>265</v>
      </c>
      <c r="H16" s="101" t="s">
        <v>273</v>
      </c>
    </row>
    <row r="17" spans="1:8" ht="30">
      <c r="A17">
        <v>2009</v>
      </c>
      <c r="B17">
        <v>32219</v>
      </c>
      <c r="C17" s="44" t="s">
        <v>260</v>
      </c>
      <c r="E17" t="s">
        <v>110</v>
      </c>
      <c r="F17">
        <v>34562</v>
      </c>
      <c r="G17" s="96" t="s">
        <v>265</v>
      </c>
      <c r="H17" s="101" t="s">
        <v>274</v>
      </c>
    </row>
    <row r="18" spans="1:8" ht="30">
      <c r="A18">
        <v>2010</v>
      </c>
      <c r="B18">
        <v>33523</v>
      </c>
      <c r="C18" s="44" t="s">
        <v>260</v>
      </c>
      <c r="E18" t="s">
        <v>114</v>
      </c>
      <c r="F18">
        <v>33661</v>
      </c>
      <c r="G18" s="96" t="s">
        <v>265</v>
      </c>
      <c r="H18" s="101" t="s">
        <v>275</v>
      </c>
    </row>
    <row r="19" spans="1:8" ht="30">
      <c r="A19">
        <v>2011</v>
      </c>
      <c r="B19">
        <v>34062</v>
      </c>
      <c r="C19" s="44" t="s">
        <v>260</v>
      </c>
      <c r="E19" t="s">
        <v>95</v>
      </c>
      <c r="F19">
        <v>31863</v>
      </c>
      <c r="G19" s="96" t="s">
        <v>265</v>
      </c>
      <c r="H19" s="101" t="s">
        <v>276</v>
      </c>
    </row>
    <row r="20" spans="1:8" ht="30">
      <c r="A20">
        <v>2012</v>
      </c>
      <c r="B20">
        <v>33629</v>
      </c>
      <c r="C20" s="44" t="s">
        <v>260</v>
      </c>
      <c r="E20" t="s">
        <v>101</v>
      </c>
      <c r="F20">
        <v>31598</v>
      </c>
      <c r="G20" s="96" t="s">
        <v>265</v>
      </c>
      <c r="H20" s="101" t="s">
        <v>277</v>
      </c>
    </row>
    <row r="21" spans="1:8" ht="30">
      <c r="A21">
        <v>2013</v>
      </c>
      <c r="B21">
        <v>34011</v>
      </c>
      <c r="C21" s="44" t="s">
        <v>260</v>
      </c>
      <c r="E21" t="s">
        <v>111</v>
      </c>
      <c r="F21">
        <v>31535</v>
      </c>
      <c r="G21" s="96" t="s">
        <v>265</v>
      </c>
      <c r="H21" s="101" t="s">
        <v>278</v>
      </c>
    </row>
    <row r="22" spans="1:8" ht="30">
      <c r="A22">
        <v>2014</v>
      </c>
      <c r="B22">
        <v>34470</v>
      </c>
      <c r="C22" s="44" t="s">
        <v>260</v>
      </c>
      <c r="E22" t="s">
        <v>121</v>
      </c>
      <c r="F22">
        <v>31403</v>
      </c>
      <c r="G22" s="79" t="s">
        <v>263</v>
      </c>
      <c r="H22" s="82" t="s">
        <v>279</v>
      </c>
    </row>
    <row r="23" spans="1:8" ht="45">
      <c r="A23">
        <v>2015</v>
      </c>
      <c r="B23">
        <v>34462</v>
      </c>
      <c r="C23" s="44" t="s">
        <v>260</v>
      </c>
      <c r="E23" t="s">
        <v>107</v>
      </c>
      <c r="F23">
        <v>31168</v>
      </c>
      <c r="G23" s="96" t="s">
        <v>265</v>
      </c>
      <c r="H23" s="101" t="s">
        <v>280</v>
      </c>
    </row>
    <row r="24" spans="1:8" ht="30">
      <c r="A24">
        <v>2016</v>
      </c>
      <c r="B24">
        <v>34729</v>
      </c>
      <c r="C24" s="44" t="s">
        <v>260</v>
      </c>
      <c r="E24" t="s">
        <v>108</v>
      </c>
      <c r="F24">
        <v>30468</v>
      </c>
      <c r="G24" s="96" t="s">
        <v>265</v>
      </c>
      <c r="H24" s="101" t="s">
        <v>281</v>
      </c>
    </row>
    <row r="25" spans="1:8" ht="45">
      <c r="A25">
        <v>2017</v>
      </c>
      <c r="B25">
        <v>34976</v>
      </c>
      <c r="C25" s="44" t="s">
        <v>260</v>
      </c>
      <c r="E25" t="s">
        <v>103</v>
      </c>
      <c r="F25">
        <v>30423</v>
      </c>
      <c r="G25" s="96" t="s">
        <v>265</v>
      </c>
      <c r="H25" s="101" t="s">
        <v>282</v>
      </c>
    </row>
    <row r="26" spans="1:8" ht="45">
      <c r="A26">
        <v>2018</v>
      </c>
      <c r="B26">
        <v>35386</v>
      </c>
      <c r="C26" s="44" t="s">
        <v>260</v>
      </c>
      <c r="E26" t="s">
        <v>96</v>
      </c>
      <c r="F26">
        <v>30227</v>
      </c>
      <c r="G26" s="96" t="s">
        <v>265</v>
      </c>
      <c r="H26" s="101" t="s">
        <v>283</v>
      </c>
    </row>
    <row r="27" spans="1:8" ht="30">
      <c r="A27">
        <v>2019</v>
      </c>
      <c r="B27">
        <v>36510</v>
      </c>
      <c r="C27" s="44" t="s">
        <v>260</v>
      </c>
      <c r="E27" t="s">
        <v>125</v>
      </c>
      <c r="F27">
        <v>29469</v>
      </c>
      <c r="G27" s="96" t="s">
        <v>265</v>
      </c>
      <c r="H27" s="101" t="s">
        <v>284</v>
      </c>
    </row>
    <row r="28" spans="1:8" ht="30">
      <c r="A28">
        <v>2020</v>
      </c>
      <c r="B28">
        <v>37656</v>
      </c>
      <c r="C28" s="44" t="s">
        <v>260</v>
      </c>
      <c r="E28" t="s">
        <v>113</v>
      </c>
      <c r="F28">
        <v>26944</v>
      </c>
      <c r="G28" s="96" t="s">
        <v>265</v>
      </c>
      <c r="H28" s="101" t="s">
        <v>285</v>
      </c>
    </row>
    <row r="29" spans="1:8" ht="30">
      <c r="E29" t="s">
        <v>131</v>
      </c>
      <c r="F29">
        <v>26887</v>
      </c>
      <c r="G29" s="96" t="s">
        <v>265</v>
      </c>
      <c r="H29" s="101" t="s">
        <v>286</v>
      </c>
    </row>
    <row r="30" spans="1:8" ht="45">
      <c r="E30" t="s">
        <v>115</v>
      </c>
      <c r="F30">
        <v>26749</v>
      </c>
      <c r="G30" s="96" t="s">
        <v>265</v>
      </c>
      <c r="H30" s="101" t="s">
        <v>287</v>
      </c>
    </row>
    <row r="31" spans="1:8" ht="30">
      <c r="E31" t="s">
        <v>120</v>
      </c>
      <c r="F31">
        <v>24955</v>
      </c>
      <c r="G31" s="96" t="s">
        <v>265</v>
      </c>
      <c r="H31" s="101" t="s">
        <v>288</v>
      </c>
    </row>
    <row r="32" spans="1:8" ht="30">
      <c r="E32" t="s">
        <v>135</v>
      </c>
      <c r="F32">
        <v>24191</v>
      </c>
      <c r="G32" s="96" t="s">
        <v>265</v>
      </c>
      <c r="H32" s="101" t="s">
        <v>289</v>
      </c>
    </row>
    <row r="33" spans="5:8" ht="30">
      <c r="E33" t="s">
        <v>136</v>
      </c>
      <c r="F33">
        <v>23619</v>
      </c>
      <c r="G33" s="79" t="s">
        <v>263</v>
      </c>
      <c r="H33" s="82" t="s">
        <v>290</v>
      </c>
    </row>
    <row r="34" spans="5:8" ht="30">
      <c r="E34" t="s">
        <v>97</v>
      </c>
      <c r="F34">
        <v>23314</v>
      </c>
      <c r="G34" s="96" t="s">
        <v>265</v>
      </c>
      <c r="H34" s="101" t="s">
        <v>291</v>
      </c>
    </row>
    <row r="35" spans="5:8" ht="30">
      <c r="E35" t="s">
        <v>112</v>
      </c>
      <c r="F35">
        <v>22658</v>
      </c>
      <c r="G35" s="96" t="s">
        <v>265</v>
      </c>
      <c r="H35" s="101" t="s">
        <v>292</v>
      </c>
    </row>
    <row r="36" spans="5:8" ht="30">
      <c r="E36" t="s">
        <v>119</v>
      </c>
      <c r="F36">
        <v>22405</v>
      </c>
      <c r="G36" s="96" t="s">
        <v>265</v>
      </c>
      <c r="H36" s="101" t="s">
        <v>293</v>
      </c>
    </row>
    <row r="37" spans="5:8" ht="30">
      <c r="E37" t="s">
        <v>137</v>
      </c>
      <c r="F37">
        <v>21859</v>
      </c>
      <c r="G37" s="96" t="s">
        <v>265</v>
      </c>
      <c r="H37" s="101" t="s">
        <v>294</v>
      </c>
    </row>
    <row r="38" spans="5:8" ht="30">
      <c r="E38" t="s">
        <v>104</v>
      </c>
      <c r="F38">
        <v>21492</v>
      </c>
      <c r="G38" s="96" t="s">
        <v>265</v>
      </c>
      <c r="H38" s="101" t="s">
        <v>295</v>
      </c>
    </row>
    <row r="39" spans="5:8" ht="30">
      <c r="E39" t="s">
        <v>99</v>
      </c>
      <c r="F39">
        <v>20968</v>
      </c>
      <c r="G39" s="96" t="s">
        <v>265</v>
      </c>
      <c r="H39" s="101" t="s">
        <v>296</v>
      </c>
    </row>
    <row r="40" spans="5:8" ht="30">
      <c r="E40" t="s">
        <v>118</v>
      </c>
      <c r="F40">
        <v>20234</v>
      </c>
      <c r="G40" s="96" t="s">
        <v>265</v>
      </c>
      <c r="H40" s="101" t="s">
        <v>297</v>
      </c>
    </row>
    <row r="41" spans="5:8" ht="30">
      <c r="E41" t="s">
        <v>122</v>
      </c>
      <c r="F41">
        <v>18423</v>
      </c>
      <c r="G41" s="96" t="s">
        <v>265</v>
      </c>
      <c r="H41" s="101" t="s">
        <v>298</v>
      </c>
    </row>
    <row r="42" spans="5:8" ht="30">
      <c r="E42" t="s">
        <v>98</v>
      </c>
      <c r="F42">
        <v>18195</v>
      </c>
      <c r="G42" s="96" t="s">
        <v>265</v>
      </c>
      <c r="H42" s="101" t="s">
        <v>299</v>
      </c>
    </row>
    <row r="43" spans="5:8" ht="30">
      <c r="E43" t="s">
        <v>130</v>
      </c>
      <c r="F43">
        <v>15371</v>
      </c>
      <c r="G43" s="96" t="s">
        <v>265</v>
      </c>
      <c r="H43" s="101" t="s">
        <v>300</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67428-8CAE-4810-96C4-0D21C367A6F8}">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27</v>
      </c>
    </row>
    <row r="2" spans="1:6">
      <c r="A2" t="s">
        <v>78</v>
      </c>
      <c r="B2" t="s">
        <v>301</v>
      </c>
    </row>
    <row r="3" spans="1:6">
      <c r="A3" s="9" t="s">
        <v>80</v>
      </c>
      <c r="B3" s="132" t="s">
        <v>81</v>
      </c>
    </row>
    <row r="4" spans="1:6">
      <c r="A4" t="s">
        <v>82</v>
      </c>
      <c r="B4" s="10" t="str">
        <f>IF(B3="Yes",IF(B11&lt;=0.02,"Yes","No"),IF(B11&gt;=-0.02,"Yes","No"))</f>
        <v>Yes</v>
      </c>
    </row>
    <row r="5" spans="1:6">
      <c r="A5" t="s">
        <v>83</v>
      </c>
      <c r="B5" s="10" t="str">
        <f>IF(B3="Yes",IF(E10&gt;E11,"No","Yes"),IF(E10&gt;E11,"Yes","No"))</f>
        <v>Yes</v>
      </c>
    </row>
    <row r="6" spans="1:6">
      <c r="A6" t="s">
        <v>4</v>
      </c>
      <c r="B6" s="10" t="s">
        <v>6</v>
      </c>
    </row>
    <row r="7" spans="1:6">
      <c r="A7" t="s">
        <v>5</v>
      </c>
      <c r="B7" t="s">
        <v>302</v>
      </c>
    </row>
    <row r="8" spans="1:6">
      <c r="A8" t="s">
        <v>85</v>
      </c>
      <c r="B8" s="130" t="s">
        <v>86</v>
      </c>
    </row>
    <row r="10" spans="1:6">
      <c r="D10" s="49" t="s">
        <v>87</v>
      </c>
      <c r="E10">
        <f>E16</f>
        <v>277824</v>
      </c>
    </row>
    <row r="11" spans="1:6">
      <c r="A11" s="43" t="s">
        <v>88</v>
      </c>
      <c r="B11" s="5">
        <f>B18/B16-1</f>
        <v>6.0235078613952053E-2</v>
      </c>
      <c r="D11" s="49" t="s">
        <v>89</v>
      </c>
      <c r="E11" s="18">
        <f>SUM(E16:E53)/COUNTA(E16:E53)</f>
        <v>148636.20689655171</v>
      </c>
    </row>
    <row r="12" spans="1:6">
      <c r="B12" s="5"/>
      <c r="D12" s="49" t="s">
        <v>90</v>
      </c>
      <c r="E12" s="18">
        <f>COUNTA(E16:E53)</f>
        <v>29</v>
      </c>
    </row>
    <row r="13" spans="1:6">
      <c r="B13" s="5"/>
      <c r="D13" s="49" t="s">
        <v>91</v>
      </c>
      <c r="E13">
        <f>_xlfn.RANK.EQ(E16,E16:E53,0)</f>
        <v>2</v>
      </c>
    </row>
    <row r="15" spans="1:6">
      <c r="A15" s="197" t="s">
        <v>92</v>
      </c>
      <c r="B15" s="197" t="s">
        <v>87</v>
      </c>
      <c r="D15" s="197" t="s">
        <v>246</v>
      </c>
      <c r="E15" s="197" t="s">
        <v>94</v>
      </c>
      <c r="F15" s="197" t="s">
        <v>92</v>
      </c>
    </row>
    <row r="16" spans="1:6">
      <c r="A16">
        <v>2012</v>
      </c>
      <c r="B16">
        <v>262040</v>
      </c>
      <c r="D16" s="6" t="s">
        <v>87</v>
      </c>
      <c r="E16">
        <v>277824</v>
      </c>
      <c r="F16">
        <v>2018</v>
      </c>
    </row>
    <row r="17" spans="1:6">
      <c r="A17">
        <v>2014</v>
      </c>
      <c r="B17">
        <v>259821</v>
      </c>
      <c r="D17" s="6" t="s">
        <v>114</v>
      </c>
      <c r="E17" s="18">
        <v>101339</v>
      </c>
      <c r="F17">
        <v>2017</v>
      </c>
    </row>
    <row r="18" spans="1:6">
      <c r="A18">
        <v>2018</v>
      </c>
      <c r="B18">
        <v>277824</v>
      </c>
      <c r="D18" s="6" t="s">
        <v>101</v>
      </c>
      <c r="E18">
        <v>256254</v>
      </c>
      <c r="F18">
        <v>2017</v>
      </c>
    </row>
    <row r="19" spans="1:6">
      <c r="B19" s="12"/>
      <c r="D19" s="6" t="s">
        <v>107</v>
      </c>
      <c r="E19">
        <v>205061</v>
      </c>
      <c r="F19">
        <v>2019</v>
      </c>
    </row>
    <row r="20" spans="1:6">
      <c r="B20" s="12"/>
      <c r="D20" s="6" t="s">
        <v>126</v>
      </c>
      <c r="E20">
        <v>57807</v>
      </c>
      <c r="F20">
        <v>2017</v>
      </c>
    </row>
    <row r="21" spans="1:6">
      <c r="D21" s="6" t="s">
        <v>127</v>
      </c>
    </row>
    <row r="22" spans="1:6">
      <c r="D22" s="6" t="s">
        <v>124</v>
      </c>
    </row>
    <row r="23" spans="1:6">
      <c r="D23" s="6" t="s">
        <v>136</v>
      </c>
    </row>
    <row r="24" spans="1:6">
      <c r="D24" s="6" t="s">
        <v>103</v>
      </c>
      <c r="E24">
        <v>37771</v>
      </c>
      <c r="F24">
        <v>2019</v>
      </c>
    </row>
    <row r="25" spans="1:6">
      <c r="D25" s="6" t="s">
        <v>99</v>
      </c>
      <c r="E25">
        <v>79564</v>
      </c>
      <c r="F25">
        <v>2017</v>
      </c>
    </row>
    <row r="26" spans="1:6">
      <c r="D26" s="6" t="s">
        <v>96</v>
      </c>
      <c r="E26">
        <v>116885</v>
      </c>
      <c r="F26">
        <v>2016</v>
      </c>
    </row>
    <row r="27" spans="1:6">
      <c r="D27" s="6" t="s">
        <v>121</v>
      </c>
      <c r="E27">
        <v>142784</v>
      </c>
      <c r="F27">
        <v>2017</v>
      </c>
    </row>
    <row r="28" spans="1:6">
      <c r="D28" s="6" t="s">
        <v>102</v>
      </c>
      <c r="E28">
        <v>91310</v>
      </c>
      <c r="F28">
        <v>2017</v>
      </c>
    </row>
    <row r="29" spans="1:6">
      <c r="D29" s="6" t="s">
        <v>122</v>
      </c>
      <c r="E29">
        <v>92918</v>
      </c>
      <c r="F29">
        <v>2018</v>
      </c>
    </row>
    <row r="30" spans="1:6">
      <c r="D30" s="6" t="s">
        <v>118</v>
      </c>
      <c r="E30">
        <v>72648</v>
      </c>
      <c r="F30">
        <v>2017</v>
      </c>
    </row>
    <row r="31" spans="1:6">
      <c r="D31" s="6" t="s">
        <v>117</v>
      </c>
    </row>
    <row r="32" spans="1:6">
      <c r="D32" s="6" t="s">
        <v>113</v>
      </c>
      <c r="E32">
        <v>178213</v>
      </c>
      <c r="F32">
        <v>2018</v>
      </c>
    </row>
    <row r="33" spans="4:6">
      <c r="D33" s="6" t="s">
        <v>128</v>
      </c>
    </row>
    <row r="34" spans="4:6">
      <c r="D34" s="6" t="s">
        <v>115</v>
      </c>
      <c r="E34">
        <v>179304</v>
      </c>
      <c r="F34">
        <v>2016</v>
      </c>
    </row>
    <row r="35" spans="4:6">
      <c r="D35" s="6" t="s">
        <v>125</v>
      </c>
      <c r="E35">
        <v>126264</v>
      </c>
      <c r="F35">
        <v>2019</v>
      </c>
    </row>
    <row r="36" spans="4:6">
      <c r="D36" s="6" t="s">
        <v>135</v>
      </c>
      <c r="E36">
        <v>200720</v>
      </c>
      <c r="F36">
        <v>2019</v>
      </c>
    </row>
    <row r="37" spans="4:6">
      <c r="D37" s="6" t="s">
        <v>98</v>
      </c>
      <c r="E37">
        <v>37208</v>
      </c>
      <c r="F37">
        <v>2017</v>
      </c>
    </row>
    <row r="38" spans="4:6">
      <c r="D38" s="6" t="s">
        <v>97</v>
      </c>
      <c r="E38">
        <v>97827</v>
      </c>
      <c r="F38">
        <v>2016</v>
      </c>
    </row>
    <row r="39" spans="4:6">
      <c r="D39" s="6" t="s">
        <v>100</v>
      </c>
      <c r="E39">
        <v>528440</v>
      </c>
      <c r="F39">
        <v>2018</v>
      </c>
    </row>
    <row r="40" spans="4:6">
      <c r="D40" s="6" t="s">
        <v>130</v>
      </c>
    </row>
    <row r="41" spans="4:6">
      <c r="D41" s="6" t="s">
        <v>111</v>
      </c>
      <c r="E41">
        <v>59718</v>
      </c>
      <c r="F41">
        <v>2019</v>
      </c>
    </row>
    <row r="42" spans="4:6">
      <c r="D42" s="6" t="s">
        <v>131</v>
      </c>
      <c r="E42">
        <v>218212</v>
      </c>
      <c r="F42">
        <v>2018</v>
      </c>
    </row>
    <row r="43" spans="4:6">
      <c r="D43" s="6" t="s">
        <v>110</v>
      </c>
      <c r="E43">
        <v>125839</v>
      </c>
      <c r="F43">
        <v>2018</v>
      </c>
    </row>
    <row r="44" spans="4:6">
      <c r="D44" s="6" t="s">
        <v>104</v>
      </c>
      <c r="E44">
        <v>145139</v>
      </c>
      <c r="F44">
        <v>2016</v>
      </c>
    </row>
    <row r="45" spans="4:6">
      <c r="D45" s="6" t="s">
        <v>119</v>
      </c>
      <c r="E45">
        <v>115349</v>
      </c>
      <c r="F45">
        <v>2017</v>
      </c>
    </row>
    <row r="46" spans="4:6">
      <c r="D46" s="6" t="s">
        <v>137</v>
      </c>
      <c r="E46">
        <v>114160</v>
      </c>
      <c r="F46">
        <v>2017</v>
      </c>
    </row>
    <row r="47" spans="4:6">
      <c r="D47" s="6" t="s">
        <v>112</v>
      </c>
      <c r="E47">
        <v>145687</v>
      </c>
      <c r="F47">
        <v>2017</v>
      </c>
    </row>
    <row r="48" spans="4:6">
      <c r="D48" s="6" t="s">
        <v>120</v>
      </c>
      <c r="E48">
        <v>168037</v>
      </c>
      <c r="F48">
        <v>2018</v>
      </c>
    </row>
    <row r="49" spans="4:6">
      <c r="D49" s="6" t="s">
        <v>95</v>
      </c>
    </row>
    <row r="50" spans="4:6">
      <c r="D50" s="6" t="s">
        <v>105</v>
      </c>
    </row>
    <row r="51" spans="4:6">
      <c r="D51" s="6" t="s">
        <v>138</v>
      </c>
    </row>
    <row r="52" spans="4:6">
      <c r="D52" s="6" t="s">
        <v>108</v>
      </c>
      <c r="E52">
        <v>240768</v>
      </c>
      <c r="F52">
        <v>2017</v>
      </c>
    </row>
    <row r="53" spans="4:6">
      <c r="D53" s="6" t="s">
        <v>123</v>
      </c>
      <c r="E53">
        <v>97400</v>
      </c>
      <c r="F53">
        <v>2019</v>
      </c>
    </row>
  </sheetData>
  <hyperlinks>
    <hyperlink ref="B8" r:id="rId1" xr:uid="{3FA2300F-3684-4515-9C9F-2E0726FD9B02}"/>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DAB01-AAA8-427A-AC89-26936A5256E1}">
  <sheetPr>
    <tabColor rgb="FFC00000"/>
  </sheetPr>
  <dimension ref="A1:I49"/>
  <sheetViews>
    <sheetView workbookViewId="0"/>
  </sheetViews>
  <sheetFormatPr defaultRowHeight="15"/>
  <cols>
    <col min="1" max="1" width="24.140625" customWidth="1"/>
    <col min="2" max="2" width="17.28515625" customWidth="1"/>
    <col min="3" max="3" width="17.28515625" style="44" customWidth="1"/>
    <col min="4" max="4" width="22.42578125" style="44" customWidth="1"/>
    <col min="5" max="5" width="12.140625" customWidth="1"/>
    <col min="8" max="8" width="12.85546875" style="44" customWidth="1"/>
    <col min="9" max="9" width="48.5703125" style="44" customWidth="1"/>
  </cols>
  <sheetData>
    <row r="1" spans="1:9">
      <c r="A1" t="s">
        <v>151</v>
      </c>
      <c r="B1" t="s">
        <v>27</v>
      </c>
      <c r="C1" s="55" t="s">
        <v>198</v>
      </c>
      <c r="D1" s="55" t="s">
        <v>303</v>
      </c>
      <c r="H1" s="55" t="s">
        <v>198</v>
      </c>
      <c r="I1" s="55" t="s">
        <v>303</v>
      </c>
    </row>
    <row r="2" spans="1:9">
      <c r="A2" s="9" t="s">
        <v>154</v>
      </c>
      <c r="B2" s="7" t="s">
        <v>81</v>
      </c>
      <c r="C2" s="44" t="s">
        <v>260</v>
      </c>
    </row>
    <row r="3" spans="1:9">
      <c r="A3" t="s">
        <v>156</v>
      </c>
      <c r="B3" s="10" t="str">
        <f>IF(B2="Yes",IF(B9&lt;=0.02,"Yes","No"),IF(B9&gt;=-0.02,"Yes","No"))</f>
        <v>Yes</v>
      </c>
      <c r="C3" s="44" t="s">
        <v>260</v>
      </c>
    </row>
    <row r="4" spans="1:9">
      <c r="A4" t="s">
        <v>157</v>
      </c>
      <c r="B4" s="10" t="str">
        <f>IF(B2="Yes",IF(F8&gt;F9,"No","Yes"),IF(F8&gt;F9,"Yes","No"))</f>
        <v>Yes</v>
      </c>
      <c r="C4" s="44" t="s">
        <v>260</v>
      </c>
    </row>
    <row r="5" spans="1:9">
      <c r="A5" t="s">
        <v>4</v>
      </c>
      <c r="B5" s="10" t="s">
        <v>6</v>
      </c>
      <c r="C5" s="44" t="s">
        <v>260</v>
      </c>
    </row>
    <row r="6" spans="1:9" ht="90">
      <c r="A6" t="s">
        <v>159</v>
      </c>
      <c r="B6" t="s">
        <v>304</v>
      </c>
      <c r="C6" s="44" t="s">
        <v>260</v>
      </c>
      <c r="D6" s="77" t="s">
        <v>305</v>
      </c>
    </row>
    <row r="8" spans="1:9">
      <c r="E8" s="6" t="s">
        <v>87</v>
      </c>
      <c r="F8">
        <f>F14</f>
        <v>256254</v>
      </c>
      <c r="H8" s="79" t="s">
        <v>263</v>
      </c>
      <c r="I8" s="79" t="s">
        <v>306</v>
      </c>
    </row>
    <row r="9" spans="1:9" ht="75">
      <c r="A9" t="s">
        <v>88</v>
      </c>
      <c r="B9" s="5">
        <f>B14/B12-1</f>
        <v>6.0235078613952053E-2</v>
      </c>
      <c r="C9" s="51" t="s">
        <v>260</v>
      </c>
      <c r="D9" s="77" t="s">
        <v>267</v>
      </c>
      <c r="E9" s="6" t="s">
        <v>162</v>
      </c>
      <c r="F9">
        <f>SUM(F12:F49)/COUNTA(F12:F49)</f>
        <v>148636.20689655171</v>
      </c>
      <c r="H9" s="44" t="s">
        <v>260</v>
      </c>
      <c r="I9" s="77" t="s">
        <v>307</v>
      </c>
    </row>
    <row r="11" spans="1:9">
      <c r="A11" s="15" t="s">
        <v>92</v>
      </c>
      <c r="B11" s="15" t="s">
        <v>87</v>
      </c>
      <c r="C11" s="52"/>
      <c r="E11" s="14" t="s">
        <v>246</v>
      </c>
      <c r="F11" s="14" t="s">
        <v>94</v>
      </c>
      <c r="G11" s="15" t="s">
        <v>92</v>
      </c>
    </row>
    <row r="12" spans="1:9">
      <c r="A12">
        <v>2012</v>
      </c>
      <c r="B12">
        <v>262040</v>
      </c>
      <c r="C12" s="44" t="s">
        <v>260</v>
      </c>
      <c r="E12" t="s">
        <v>87</v>
      </c>
      <c r="F12">
        <v>277824</v>
      </c>
      <c r="G12">
        <v>2018</v>
      </c>
      <c r="H12" s="44" t="s">
        <v>260</v>
      </c>
    </row>
    <row r="13" spans="1:9">
      <c r="A13">
        <v>2014</v>
      </c>
      <c r="B13">
        <v>259821</v>
      </c>
      <c r="C13" s="44" t="s">
        <v>260</v>
      </c>
      <c r="E13" t="s">
        <v>114</v>
      </c>
      <c r="F13">
        <v>101339</v>
      </c>
      <c r="G13">
        <v>2017</v>
      </c>
      <c r="H13" s="44" t="s">
        <v>260</v>
      </c>
    </row>
    <row r="14" spans="1:9">
      <c r="A14">
        <v>2018</v>
      </c>
      <c r="B14">
        <v>277824</v>
      </c>
      <c r="C14" s="44" t="s">
        <v>260</v>
      </c>
      <c r="E14" t="s">
        <v>101</v>
      </c>
      <c r="F14">
        <v>256254</v>
      </c>
      <c r="G14">
        <v>2017</v>
      </c>
      <c r="H14" s="44" t="s">
        <v>260</v>
      </c>
    </row>
    <row r="15" spans="1:9">
      <c r="B15" s="102"/>
      <c r="C15" s="103"/>
      <c r="E15" t="s">
        <v>107</v>
      </c>
      <c r="F15">
        <v>205061</v>
      </c>
      <c r="G15">
        <v>2019</v>
      </c>
      <c r="H15" s="44" t="s">
        <v>260</v>
      </c>
      <c r="I15" s="77"/>
    </row>
    <row r="16" spans="1:9">
      <c r="B16" s="102"/>
      <c r="C16" s="103"/>
      <c r="E16" t="s">
        <v>126</v>
      </c>
      <c r="F16">
        <v>57807</v>
      </c>
      <c r="G16">
        <v>2017</v>
      </c>
      <c r="H16" s="44" t="s">
        <v>260</v>
      </c>
    </row>
    <row r="17" spans="5:9">
      <c r="E17" t="s">
        <v>127</v>
      </c>
      <c r="H17" s="44" t="s">
        <v>260</v>
      </c>
      <c r="I17" s="44" t="s">
        <v>308</v>
      </c>
    </row>
    <row r="18" spans="5:9">
      <c r="E18" t="s">
        <v>124</v>
      </c>
      <c r="H18" s="44" t="s">
        <v>260</v>
      </c>
      <c r="I18" s="44" t="s">
        <v>308</v>
      </c>
    </row>
    <row r="19" spans="5:9">
      <c r="E19" t="s">
        <v>136</v>
      </c>
      <c r="H19" s="44" t="s">
        <v>260</v>
      </c>
      <c r="I19" s="44" t="s">
        <v>308</v>
      </c>
    </row>
    <row r="20" spans="5:9">
      <c r="E20" t="s">
        <v>103</v>
      </c>
      <c r="F20">
        <v>37771</v>
      </c>
      <c r="G20">
        <v>2019</v>
      </c>
      <c r="H20" s="44" t="s">
        <v>260</v>
      </c>
      <c r="I20" s="77"/>
    </row>
    <row r="21" spans="5:9">
      <c r="E21" t="s">
        <v>99</v>
      </c>
      <c r="F21">
        <v>79564</v>
      </c>
      <c r="G21">
        <v>2017</v>
      </c>
      <c r="H21" s="44" t="s">
        <v>260</v>
      </c>
    </row>
    <row r="22" spans="5:9">
      <c r="E22" t="s">
        <v>96</v>
      </c>
      <c r="F22">
        <v>116885</v>
      </c>
      <c r="G22">
        <v>2016</v>
      </c>
      <c r="H22" s="44" t="s">
        <v>260</v>
      </c>
    </row>
    <row r="23" spans="5:9">
      <c r="E23" t="s">
        <v>121</v>
      </c>
      <c r="F23">
        <v>142784</v>
      </c>
      <c r="G23">
        <v>2017</v>
      </c>
      <c r="H23" s="44" t="s">
        <v>260</v>
      </c>
    </row>
    <row r="24" spans="5:9">
      <c r="E24" t="s">
        <v>102</v>
      </c>
      <c r="F24">
        <v>91310</v>
      </c>
      <c r="G24">
        <v>2017</v>
      </c>
      <c r="H24" s="44" t="s">
        <v>260</v>
      </c>
    </row>
    <row r="25" spans="5:9">
      <c r="E25" t="s">
        <v>122</v>
      </c>
      <c r="F25">
        <v>92918</v>
      </c>
      <c r="G25">
        <v>2018</v>
      </c>
      <c r="H25" s="44" t="s">
        <v>260</v>
      </c>
    </row>
    <row r="26" spans="5:9">
      <c r="E26" t="s">
        <v>118</v>
      </c>
      <c r="F26">
        <v>72648</v>
      </c>
      <c r="G26">
        <v>2017</v>
      </c>
      <c r="H26" s="44" t="s">
        <v>260</v>
      </c>
    </row>
    <row r="27" spans="5:9">
      <c r="E27" t="s">
        <v>117</v>
      </c>
      <c r="H27" s="44" t="s">
        <v>260</v>
      </c>
      <c r="I27" s="44" t="s">
        <v>308</v>
      </c>
    </row>
    <row r="28" spans="5:9">
      <c r="E28" t="s">
        <v>113</v>
      </c>
      <c r="F28">
        <v>178213</v>
      </c>
      <c r="G28">
        <v>2018</v>
      </c>
      <c r="H28" s="44" t="s">
        <v>260</v>
      </c>
    </row>
    <row r="29" spans="5:9">
      <c r="E29" t="s">
        <v>128</v>
      </c>
      <c r="H29" s="44" t="s">
        <v>260</v>
      </c>
      <c r="I29" s="44" t="s">
        <v>308</v>
      </c>
    </row>
    <row r="30" spans="5:9">
      <c r="E30" t="s">
        <v>115</v>
      </c>
      <c r="F30">
        <v>179304</v>
      </c>
      <c r="G30">
        <v>2016</v>
      </c>
      <c r="H30" s="44" t="s">
        <v>260</v>
      </c>
    </row>
    <row r="31" spans="5:9">
      <c r="E31" t="s">
        <v>125</v>
      </c>
      <c r="F31">
        <v>126264</v>
      </c>
      <c r="G31">
        <v>2019</v>
      </c>
      <c r="H31" s="44" t="s">
        <v>260</v>
      </c>
    </row>
    <row r="32" spans="5:9">
      <c r="E32" t="s">
        <v>135</v>
      </c>
      <c r="F32">
        <v>200720</v>
      </c>
      <c r="G32">
        <v>2019</v>
      </c>
      <c r="H32" s="44" t="s">
        <v>260</v>
      </c>
    </row>
    <row r="33" spans="5:9">
      <c r="E33" t="s">
        <v>98</v>
      </c>
      <c r="F33">
        <v>37208</v>
      </c>
      <c r="G33">
        <v>2017</v>
      </c>
      <c r="H33" s="44" t="s">
        <v>260</v>
      </c>
    </row>
    <row r="34" spans="5:9">
      <c r="E34" t="s">
        <v>97</v>
      </c>
      <c r="F34">
        <v>97827</v>
      </c>
      <c r="G34">
        <v>2016</v>
      </c>
      <c r="H34" s="44" t="s">
        <v>260</v>
      </c>
    </row>
    <row r="35" spans="5:9">
      <c r="E35" t="s">
        <v>100</v>
      </c>
      <c r="F35">
        <v>528440</v>
      </c>
      <c r="G35">
        <v>2018</v>
      </c>
      <c r="H35" s="44" t="s">
        <v>260</v>
      </c>
    </row>
    <row r="36" spans="5:9">
      <c r="E36" t="s">
        <v>130</v>
      </c>
      <c r="H36" s="44" t="s">
        <v>260</v>
      </c>
      <c r="I36" s="44" t="s">
        <v>308</v>
      </c>
    </row>
    <row r="37" spans="5:9">
      <c r="E37" t="s">
        <v>111</v>
      </c>
      <c r="F37">
        <v>59718</v>
      </c>
      <c r="G37">
        <v>2019</v>
      </c>
      <c r="H37" s="44" t="s">
        <v>260</v>
      </c>
    </row>
    <row r="38" spans="5:9">
      <c r="E38" t="s">
        <v>131</v>
      </c>
      <c r="F38">
        <v>218212</v>
      </c>
      <c r="G38">
        <v>2018</v>
      </c>
      <c r="H38" s="44" t="s">
        <v>260</v>
      </c>
    </row>
    <row r="39" spans="5:9">
      <c r="E39" t="s">
        <v>110</v>
      </c>
      <c r="F39">
        <v>125839</v>
      </c>
      <c r="G39">
        <v>2018</v>
      </c>
      <c r="H39" s="44" t="s">
        <v>260</v>
      </c>
    </row>
    <row r="40" spans="5:9">
      <c r="E40" t="s">
        <v>104</v>
      </c>
      <c r="F40">
        <v>145139</v>
      </c>
      <c r="G40">
        <v>2016</v>
      </c>
      <c r="H40" s="44" t="s">
        <v>260</v>
      </c>
    </row>
    <row r="41" spans="5:9">
      <c r="E41" t="s">
        <v>119</v>
      </c>
      <c r="F41">
        <v>115349</v>
      </c>
      <c r="G41">
        <v>2017</v>
      </c>
      <c r="H41" s="44" t="s">
        <v>260</v>
      </c>
    </row>
    <row r="42" spans="5:9">
      <c r="E42" t="s">
        <v>137</v>
      </c>
      <c r="F42">
        <v>114160</v>
      </c>
      <c r="G42">
        <v>2017</v>
      </c>
      <c r="H42" s="44" t="s">
        <v>260</v>
      </c>
    </row>
    <row r="43" spans="5:9">
      <c r="E43" t="s">
        <v>112</v>
      </c>
      <c r="F43">
        <v>145687</v>
      </c>
      <c r="G43">
        <v>2017</v>
      </c>
      <c r="H43" s="44" t="s">
        <v>260</v>
      </c>
    </row>
    <row r="44" spans="5:9" ht="30">
      <c r="E44" t="s">
        <v>120</v>
      </c>
      <c r="F44">
        <v>168037</v>
      </c>
      <c r="G44">
        <v>2019</v>
      </c>
      <c r="H44" s="79" t="s">
        <v>263</v>
      </c>
      <c r="I44" s="82" t="s">
        <v>309</v>
      </c>
    </row>
    <row r="45" spans="5:9">
      <c r="E45" t="s">
        <v>95</v>
      </c>
      <c r="H45" s="44" t="s">
        <v>260</v>
      </c>
      <c r="I45" s="44" t="s">
        <v>308</v>
      </c>
    </row>
    <row r="46" spans="5:9">
      <c r="E46" t="s">
        <v>105</v>
      </c>
      <c r="H46" s="44" t="s">
        <v>260</v>
      </c>
      <c r="I46" s="44" t="s">
        <v>308</v>
      </c>
    </row>
    <row r="47" spans="5:9">
      <c r="E47" t="s">
        <v>138</v>
      </c>
      <c r="H47" s="44" t="s">
        <v>260</v>
      </c>
      <c r="I47" s="44" t="s">
        <v>308</v>
      </c>
    </row>
    <row r="48" spans="5:9">
      <c r="E48" t="s">
        <v>108</v>
      </c>
      <c r="F48">
        <v>240768</v>
      </c>
      <c r="G48">
        <v>2017</v>
      </c>
      <c r="H48" s="44" t="s">
        <v>260</v>
      </c>
    </row>
    <row r="49" spans="5:8">
      <c r="E49" t="s">
        <v>123</v>
      </c>
      <c r="F49">
        <v>97400</v>
      </c>
      <c r="G49">
        <v>2019</v>
      </c>
      <c r="H49" s="44" t="s">
        <v>260</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5480E-5D4E-4550-A52B-D602FA27FAF6}">
  <dimension ref="A1:I52"/>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9">
      <c r="A1" t="s">
        <v>77</v>
      </c>
      <c r="B1" s="198" t="s">
        <v>28</v>
      </c>
    </row>
    <row r="2" spans="1:9">
      <c r="A2" t="s">
        <v>78</v>
      </c>
      <c r="B2" t="s">
        <v>310</v>
      </c>
    </row>
    <row r="3" spans="1:9">
      <c r="A3" s="9" t="s">
        <v>80</v>
      </c>
      <c r="B3" s="132" t="s">
        <v>133</v>
      </c>
    </row>
    <row r="4" spans="1:9">
      <c r="A4" t="s">
        <v>82</v>
      </c>
      <c r="B4" s="10" t="str">
        <f>IF(B3="Yes",IF(B11&lt;=0.02,"Yes","No"),IF(B11&gt;=-0.02,"Yes","No"))</f>
        <v>Yes</v>
      </c>
    </row>
    <row r="5" spans="1:9">
      <c r="A5" t="s">
        <v>83</v>
      </c>
      <c r="B5" s="8" t="str">
        <f>IF(B3="Yes",IF(E10&gt;E11,"No","Yes"),IF(E10&gt;E11,"Yes","No"))</f>
        <v>No</v>
      </c>
    </row>
    <row r="6" spans="1:9">
      <c r="A6" t="s">
        <v>4</v>
      </c>
      <c r="B6" s="11" t="s">
        <v>7</v>
      </c>
    </row>
    <row r="7" spans="1:9">
      <c r="A7" t="s">
        <v>5</v>
      </c>
      <c r="B7" t="s">
        <v>311</v>
      </c>
      <c r="I7" s="43"/>
    </row>
    <row r="8" spans="1:9">
      <c r="A8" t="s">
        <v>85</v>
      </c>
      <c r="B8" s="42" t="s">
        <v>312</v>
      </c>
    </row>
    <row r="10" spans="1:9">
      <c r="D10" s="49" t="s">
        <v>87</v>
      </c>
      <c r="E10" s="13">
        <f>E16</f>
        <v>5.6</v>
      </c>
    </row>
    <row r="11" spans="1:9">
      <c r="A11" s="43" t="s">
        <v>88</v>
      </c>
      <c r="B11" s="5">
        <f>B19/B16-1</f>
        <v>1.8181818181818077E-2</v>
      </c>
      <c r="D11" s="49" t="s">
        <v>89</v>
      </c>
      <c r="E11" s="13">
        <f>SUM(E16:E52)/COUNTA(E16:E52)</f>
        <v>5.4810810810810811</v>
      </c>
    </row>
    <row r="12" spans="1:9">
      <c r="B12" s="5"/>
      <c r="D12" s="49" t="s">
        <v>90</v>
      </c>
      <c r="E12" s="18">
        <f>COUNTA(E16:E52)</f>
        <v>37</v>
      </c>
    </row>
    <row r="13" spans="1:9">
      <c r="B13" s="5"/>
      <c r="D13" s="49" t="s">
        <v>91</v>
      </c>
      <c r="E13">
        <f>_xlfn.RANK.EQ(E16,E16:E53,1)</f>
        <v>24</v>
      </c>
    </row>
    <row r="15" spans="1:9">
      <c r="A15" s="197" t="s">
        <v>92</v>
      </c>
      <c r="B15" s="197" t="s">
        <v>87</v>
      </c>
      <c r="D15" s="197" t="s">
        <v>246</v>
      </c>
      <c r="E15" s="197" t="s">
        <v>94</v>
      </c>
      <c r="F15" s="197" t="s">
        <v>92</v>
      </c>
    </row>
    <row r="16" spans="1:9">
      <c r="A16">
        <v>2012</v>
      </c>
      <c r="B16" s="16">
        <v>5.5</v>
      </c>
      <c r="D16" s="6" t="s">
        <v>87</v>
      </c>
      <c r="E16">
        <v>5.6</v>
      </c>
      <c r="F16">
        <v>2018</v>
      </c>
    </row>
    <row r="17" spans="1:6">
      <c r="A17">
        <v>2014</v>
      </c>
      <c r="B17" s="16">
        <v>5.7</v>
      </c>
      <c r="D17" s="6" t="s">
        <v>114</v>
      </c>
      <c r="E17">
        <v>4.2</v>
      </c>
      <c r="F17">
        <v>2019</v>
      </c>
    </row>
    <row r="18" spans="1:6">
      <c r="A18">
        <v>2016</v>
      </c>
      <c r="B18" s="16">
        <v>5.5</v>
      </c>
      <c r="D18" s="6" t="s">
        <v>101</v>
      </c>
      <c r="E18">
        <v>3.8</v>
      </c>
      <c r="F18">
        <v>2019</v>
      </c>
    </row>
    <row r="19" spans="1:6">
      <c r="A19">
        <v>2018</v>
      </c>
      <c r="B19" s="16">
        <v>5.6</v>
      </c>
      <c r="D19" s="6" t="s">
        <v>107</v>
      </c>
      <c r="E19">
        <v>4.9000000000000004</v>
      </c>
      <c r="F19">
        <v>2019</v>
      </c>
    </row>
    <row r="20" spans="1:6">
      <c r="D20" s="6" t="s">
        <v>126</v>
      </c>
      <c r="E20">
        <v>10.3</v>
      </c>
      <c r="F20">
        <v>2017</v>
      </c>
    </row>
    <row r="21" spans="1:6">
      <c r="D21" s="6" t="s">
        <v>124</v>
      </c>
      <c r="E21">
        <v>13.3</v>
      </c>
      <c r="F21">
        <v>2021</v>
      </c>
    </row>
    <row r="22" spans="1:6">
      <c r="D22" s="6" t="s">
        <v>136</v>
      </c>
      <c r="E22">
        <v>3.5</v>
      </c>
      <c r="F22">
        <v>2019</v>
      </c>
    </row>
    <row r="23" spans="1:6">
      <c r="D23" s="6" t="s">
        <v>103</v>
      </c>
      <c r="E23">
        <v>3.8</v>
      </c>
      <c r="F23">
        <v>2018</v>
      </c>
    </row>
    <row r="24" spans="1:6">
      <c r="D24" s="6" t="s">
        <v>99</v>
      </c>
      <c r="E24">
        <v>5.0999999999999996</v>
      </c>
      <c r="F24">
        <v>2019</v>
      </c>
    </row>
    <row r="25" spans="1:6">
      <c r="D25" s="6" t="s">
        <v>96</v>
      </c>
      <c r="E25">
        <v>3.9</v>
      </c>
      <c r="F25">
        <v>2018</v>
      </c>
    </row>
    <row r="26" spans="1:6">
      <c r="D26" s="6" t="s">
        <v>121</v>
      </c>
      <c r="E26">
        <v>4.4000000000000004</v>
      </c>
      <c r="F26">
        <v>2019</v>
      </c>
    </row>
    <row r="27" spans="1:6">
      <c r="D27" s="6" t="s">
        <v>102</v>
      </c>
      <c r="E27">
        <v>4.4000000000000004</v>
      </c>
      <c r="F27">
        <v>2018</v>
      </c>
    </row>
    <row r="28" spans="1:6">
      <c r="D28" s="6" t="s">
        <v>122</v>
      </c>
      <c r="E28">
        <v>5</v>
      </c>
      <c r="F28">
        <v>2019</v>
      </c>
    </row>
    <row r="29" spans="1:6">
      <c r="D29" s="6" t="s">
        <v>118</v>
      </c>
      <c r="E29">
        <v>4.4000000000000004</v>
      </c>
      <c r="F29">
        <v>2019</v>
      </c>
    </row>
    <row r="30" spans="1:6">
      <c r="D30" s="6" t="s">
        <v>117</v>
      </c>
      <c r="E30">
        <v>3.5</v>
      </c>
      <c r="F30">
        <v>2017</v>
      </c>
    </row>
    <row r="31" spans="1:6">
      <c r="D31" s="6" t="s">
        <v>113</v>
      </c>
      <c r="E31">
        <v>4.3</v>
      </c>
      <c r="F31">
        <v>2018</v>
      </c>
    </row>
    <row r="32" spans="1:6">
      <c r="D32" s="6" t="s">
        <v>128</v>
      </c>
      <c r="E32">
        <v>6.4</v>
      </c>
      <c r="F32">
        <v>2019</v>
      </c>
    </row>
    <row r="33" spans="4:6">
      <c r="D33" s="6" t="s">
        <v>115</v>
      </c>
      <c r="E33">
        <v>6</v>
      </c>
      <c r="F33">
        <v>2018</v>
      </c>
    </row>
    <row r="34" spans="4:6">
      <c r="D34" s="6" t="s">
        <v>125</v>
      </c>
      <c r="E34">
        <v>6.2</v>
      </c>
      <c r="F34">
        <v>2018</v>
      </c>
    </row>
    <row r="35" spans="4:6">
      <c r="D35" s="6" t="s">
        <v>135</v>
      </c>
      <c r="E35">
        <v>5.8</v>
      </c>
      <c r="F35">
        <v>2020</v>
      </c>
    </row>
    <row r="36" spans="4:6">
      <c r="D36" s="6" t="s">
        <v>98</v>
      </c>
      <c r="E36">
        <v>6.7</v>
      </c>
      <c r="F36">
        <v>2020</v>
      </c>
    </row>
    <row r="37" spans="4:6">
      <c r="D37" s="6" t="s">
        <v>97</v>
      </c>
      <c r="E37">
        <v>6.5</v>
      </c>
      <c r="F37">
        <v>2019</v>
      </c>
    </row>
    <row r="38" spans="4:6">
      <c r="D38" s="6" t="s">
        <v>100</v>
      </c>
      <c r="E38">
        <v>4.8</v>
      </c>
      <c r="F38">
        <v>2019</v>
      </c>
    </row>
    <row r="39" spans="4:6">
      <c r="D39" s="6" t="s">
        <v>130</v>
      </c>
      <c r="E39">
        <v>8.9</v>
      </c>
      <c r="F39">
        <v>2020</v>
      </c>
    </row>
    <row r="40" spans="4:6">
      <c r="D40" s="6" t="s">
        <v>111</v>
      </c>
      <c r="E40">
        <v>4.5</v>
      </c>
      <c r="F40">
        <v>2019</v>
      </c>
    </row>
    <row r="41" spans="4:6">
      <c r="D41" s="6" t="s">
        <v>131</v>
      </c>
      <c r="E41">
        <v>5.4</v>
      </c>
      <c r="F41">
        <v>2020</v>
      </c>
    </row>
    <row r="42" spans="4:6">
      <c r="D42" s="6" t="s">
        <v>110</v>
      </c>
      <c r="E42">
        <v>4</v>
      </c>
      <c r="F42">
        <v>2019</v>
      </c>
    </row>
    <row r="43" spans="4:6">
      <c r="D43" s="6" t="s">
        <v>104</v>
      </c>
      <c r="E43">
        <v>4.3</v>
      </c>
      <c r="F43">
        <v>2018</v>
      </c>
    </row>
    <row r="44" spans="4:6">
      <c r="D44" s="6" t="s">
        <v>119</v>
      </c>
      <c r="E44">
        <v>4.9000000000000004</v>
      </c>
      <c r="F44">
        <v>2019</v>
      </c>
    </row>
    <row r="45" spans="4:6">
      <c r="D45" s="6" t="s">
        <v>137</v>
      </c>
      <c r="E45">
        <v>3.2</v>
      </c>
      <c r="F45">
        <v>2019</v>
      </c>
    </row>
    <row r="46" spans="4:6">
      <c r="D46" s="6" t="s">
        <v>112</v>
      </c>
      <c r="E46">
        <v>3.5</v>
      </c>
      <c r="F46">
        <v>2019</v>
      </c>
    </row>
    <row r="47" spans="4:6">
      <c r="D47" s="6" t="s">
        <v>120</v>
      </c>
      <c r="E47">
        <v>5.7</v>
      </c>
      <c r="F47">
        <v>2019</v>
      </c>
    </row>
    <row r="48" spans="4:6">
      <c r="D48" s="6" t="s">
        <v>95</v>
      </c>
      <c r="E48">
        <v>4.2</v>
      </c>
      <c r="F48">
        <v>2020</v>
      </c>
    </row>
    <row r="49" spans="4:6">
      <c r="D49" s="6" t="s">
        <v>105</v>
      </c>
      <c r="E49">
        <v>5</v>
      </c>
      <c r="F49">
        <v>2019</v>
      </c>
    </row>
    <row r="50" spans="4:6">
      <c r="D50" s="6" t="s">
        <v>138</v>
      </c>
      <c r="E50">
        <v>7.5</v>
      </c>
      <c r="F50">
        <v>2018</v>
      </c>
    </row>
    <row r="51" spans="4:6">
      <c r="D51" s="6" t="s">
        <v>108</v>
      </c>
      <c r="E51">
        <v>6.5</v>
      </c>
      <c r="F51">
        <v>2019</v>
      </c>
    </row>
    <row r="52" spans="4:6">
      <c r="D52" s="6" t="s">
        <v>123</v>
      </c>
      <c r="E52">
        <v>8.4</v>
      </c>
      <c r="F52">
        <v>2019</v>
      </c>
    </row>
  </sheetData>
  <sortState xmlns:xlrd2="http://schemas.microsoft.com/office/spreadsheetml/2017/richdata2" ref="D16:E50">
    <sortCondition ref="D16:D50"/>
  </sortState>
  <hyperlinks>
    <hyperlink ref="B8" r:id="rId1" xr:uid="{301D646D-5DFA-4415-956A-18E17787F24C}"/>
  </hyperlinks>
  <pageMargins left="0.7" right="0.7"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55F74-DB6D-47FD-AEE8-44A5DACBC0CC}">
  <sheetPr>
    <tabColor rgb="FF00B050"/>
  </sheetPr>
  <dimension ref="A1:J46"/>
  <sheetViews>
    <sheetView workbookViewId="0"/>
  </sheetViews>
  <sheetFormatPr defaultRowHeight="15"/>
  <cols>
    <col min="1" max="1" width="29.7109375" customWidth="1"/>
    <col min="2" max="2" width="16.5703125" customWidth="1"/>
    <col min="6" max="6" width="13.5703125" customWidth="1"/>
    <col min="9" max="9" width="12" bestFit="1" customWidth="1"/>
  </cols>
  <sheetData>
    <row r="1" spans="1:10" ht="30">
      <c r="A1" t="s">
        <v>151</v>
      </c>
      <c r="B1" s="38" t="s">
        <v>28</v>
      </c>
      <c r="C1" s="44" t="s">
        <v>313</v>
      </c>
      <c r="D1" s="44" t="s">
        <v>202</v>
      </c>
      <c r="I1" s="44" t="s">
        <v>313</v>
      </c>
      <c r="J1" s="44" t="s">
        <v>202</v>
      </c>
    </row>
    <row r="2" spans="1:10">
      <c r="A2" s="9" t="s">
        <v>154</v>
      </c>
      <c r="B2" s="7" t="s">
        <v>133</v>
      </c>
    </row>
    <row r="3" spans="1:10">
      <c r="A3" t="s">
        <v>156</v>
      </c>
      <c r="B3" s="10" t="str">
        <f>IF(B2="Yes",IF(B9&lt;=0.02,"Yes","No"),IF(B9&gt;=-0.02,"Yes","No"))</f>
        <v>Yes</v>
      </c>
    </row>
    <row r="4" spans="1:10">
      <c r="A4" t="s">
        <v>157</v>
      </c>
      <c r="B4" s="10" t="str">
        <f>IF(B2="Yes",IF(G8&gt;G9,"No","Yes"),IF(G8&gt;G9,"Yes","No"))</f>
        <v>No</v>
      </c>
    </row>
    <row r="5" spans="1:10">
      <c r="A5" t="s">
        <v>4</v>
      </c>
      <c r="B5" s="11" t="s">
        <v>7</v>
      </c>
    </row>
    <row r="6" spans="1:10">
      <c r="A6" t="s">
        <v>159</v>
      </c>
      <c r="B6" t="s">
        <v>304</v>
      </c>
    </row>
    <row r="8" spans="1:10">
      <c r="F8" s="6" t="s">
        <v>87</v>
      </c>
      <c r="G8">
        <f>G25</f>
        <v>5.6</v>
      </c>
      <c r="I8" s="44">
        <f>I25</f>
        <v>5.6</v>
      </c>
      <c r="J8" s="44" t="s">
        <v>155</v>
      </c>
    </row>
    <row r="9" spans="1:10">
      <c r="A9" t="s">
        <v>88</v>
      </c>
      <c r="B9" s="5">
        <f>B18/B12-1</f>
        <v>1.8181818181818077E-2</v>
      </c>
      <c r="C9" s="51">
        <f>B12/B18-1</f>
        <v>-1.7857142857142794E-2</v>
      </c>
      <c r="D9" s="44" t="s">
        <v>155</v>
      </c>
      <c r="F9" s="6" t="s">
        <v>162</v>
      </c>
      <c r="G9" s="13">
        <f>SUM(G12:G46)/COUNTA(G12:G46)</f>
        <v>5.4571428571428591</v>
      </c>
      <c r="I9" s="44">
        <f>AVERAGE(I12:I46)</f>
        <v>5.4571428571428591</v>
      </c>
      <c r="J9" s="44" t="s">
        <v>155</v>
      </c>
    </row>
    <row r="11" spans="1:10">
      <c r="A11" s="15" t="s">
        <v>92</v>
      </c>
      <c r="B11" s="15" t="s">
        <v>87</v>
      </c>
      <c r="C11" s="49"/>
      <c r="D11" s="49"/>
      <c r="F11" s="15" t="s">
        <v>246</v>
      </c>
      <c r="G11" s="15" t="s">
        <v>94</v>
      </c>
      <c r="H11" s="15">
        <v>2018</v>
      </c>
    </row>
    <row r="12" spans="1:10">
      <c r="A12">
        <v>2012</v>
      </c>
      <c r="B12">
        <v>5.5</v>
      </c>
      <c r="C12" s="44" t="s">
        <v>155</v>
      </c>
      <c r="F12" t="s">
        <v>124</v>
      </c>
      <c r="G12">
        <v>13.2</v>
      </c>
      <c r="I12" s="50">
        <v>13.2</v>
      </c>
      <c r="J12" s="44" t="s">
        <v>155</v>
      </c>
    </row>
    <row r="13" spans="1:10">
      <c r="A13">
        <v>2013</v>
      </c>
      <c r="F13" t="s">
        <v>130</v>
      </c>
      <c r="G13">
        <v>8.6</v>
      </c>
      <c r="I13" s="50">
        <v>8.6</v>
      </c>
      <c r="J13" s="44" t="s">
        <v>155</v>
      </c>
    </row>
    <row r="14" spans="1:10">
      <c r="A14">
        <v>2014</v>
      </c>
      <c r="B14">
        <v>5.7</v>
      </c>
      <c r="C14" s="44" t="s">
        <v>155</v>
      </c>
      <c r="F14" t="s">
        <v>123</v>
      </c>
      <c r="G14">
        <v>8.4</v>
      </c>
      <c r="I14" s="50">
        <v>8.4</v>
      </c>
      <c r="J14" s="44" t="s">
        <v>155</v>
      </c>
    </row>
    <row r="15" spans="1:10">
      <c r="A15">
        <v>2015</v>
      </c>
      <c r="F15" t="s">
        <v>138</v>
      </c>
      <c r="G15">
        <v>7.5</v>
      </c>
      <c r="I15" s="50">
        <v>7.5</v>
      </c>
      <c r="J15" s="44" t="s">
        <v>155</v>
      </c>
    </row>
    <row r="16" spans="1:10">
      <c r="A16">
        <v>2016</v>
      </c>
      <c r="B16">
        <v>5.5</v>
      </c>
      <c r="C16" s="44" t="s">
        <v>155</v>
      </c>
      <c r="F16" t="s">
        <v>97</v>
      </c>
      <c r="G16">
        <v>6.8</v>
      </c>
      <c r="I16" s="50">
        <v>6.8</v>
      </c>
      <c r="J16" s="44" t="s">
        <v>155</v>
      </c>
    </row>
    <row r="17" spans="1:10">
      <c r="A17">
        <v>2017</v>
      </c>
      <c r="F17" t="s">
        <v>98</v>
      </c>
      <c r="G17">
        <v>6.6</v>
      </c>
      <c r="I17" s="50">
        <v>6.6</v>
      </c>
      <c r="J17" s="44" t="s">
        <v>155</v>
      </c>
    </row>
    <row r="18" spans="1:10">
      <c r="A18">
        <v>2018</v>
      </c>
      <c r="B18">
        <v>5.6</v>
      </c>
      <c r="C18" s="44" t="s">
        <v>155</v>
      </c>
      <c r="F18" t="s">
        <v>128</v>
      </c>
      <c r="G18">
        <v>6.5</v>
      </c>
      <c r="I18" s="50">
        <v>6.5</v>
      </c>
      <c r="J18" s="44" t="s">
        <v>155</v>
      </c>
    </row>
    <row r="19" spans="1:10">
      <c r="F19" t="s">
        <v>135</v>
      </c>
      <c r="G19">
        <v>6.5</v>
      </c>
      <c r="I19" s="50">
        <v>6.5</v>
      </c>
      <c r="J19" s="44" t="s">
        <v>155</v>
      </c>
    </row>
    <row r="20" spans="1:10">
      <c r="F20" t="s">
        <v>108</v>
      </c>
      <c r="G20">
        <v>6.5</v>
      </c>
      <c r="I20" s="50">
        <v>6.5</v>
      </c>
      <c r="J20" s="44" t="s">
        <v>155</v>
      </c>
    </row>
    <row r="21" spans="1:10">
      <c r="F21" t="s">
        <v>125</v>
      </c>
      <c r="G21">
        <v>6.2</v>
      </c>
      <c r="I21" s="50">
        <v>6.2</v>
      </c>
      <c r="J21" s="44" t="s">
        <v>155</v>
      </c>
    </row>
    <row r="22" spans="1:10">
      <c r="F22" t="s">
        <v>115</v>
      </c>
      <c r="G22">
        <v>6</v>
      </c>
      <c r="I22" s="50">
        <v>6</v>
      </c>
      <c r="J22" s="44" t="s">
        <v>155</v>
      </c>
    </row>
    <row r="23" spans="1:10">
      <c r="F23" t="s">
        <v>120</v>
      </c>
      <c r="G23">
        <v>5.9</v>
      </c>
      <c r="I23" s="50">
        <v>5.9</v>
      </c>
      <c r="J23" s="44" t="s">
        <v>155</v>
      </c>
    </row>
    <row r="24" spans="1:10">
      <c r="F24" t="s">
        <v>131</v>
      </c>
      <c r="G24">
        <v>5.7</v>
      </c>
      <c r="I24" s="50">
        <v>5.7</v>
      </c>
      <c r="J24" s="44" t="s">
        <v>155</v>
      </c>
    </row>
    <row r="25" spans="1:10">
      <c r="F25" t="s">
        <v>87</v>
      </c>
      <c r="G25">
        <v>5.6</v>
      </c>
      <c r="I25" s="50">
        <v>5.6</v>
      </c>
      <c r="J25" s="44" t="s">
        <v>155</v>
      </c>
    </row>
    <row r="26" spans="1:10">
      <c r="F26" t="s">
        <v>99</v>
      </c>
      <c r="G26">
        <v>5.2</v>
      </c>
      <c r="I26" s="50">
        <v>5.2</v>
      </c>
      <c r="J26" s="44" t="s">
        <v>155</v>
      </c>
    </row>
    <row r="27" spans="1:10">
      <c r="F27" t="s">
        <v>100</v>
      </c>
      <c r="G27">
        <v>5.2</v>
      </c>
      <c r="I27" s="50">
        <v>5.2</v>
      </c>
      <c r="J27" s="44" t="s">
        <v>155</v>
      </c>
    </row>
    <row r="28" spans="1:10">
      <c r="F28" t="s">
        <v>119</v>
      </c>
      <c r="G28">
        <v>5.0999999999999996</v>
      </c>
      <c r="I28" s="50">
        <v>5.0999999999999996</v>
      </c>
      <c r="J28" s="44" t="s">
        <v>155</v>
      </c>
    </row>
    <row r="29" spans="1:10">
      <c r="F29" t="s">
        <v>122</v>
      </c>
      <c r="G29">
        <v>5</v>
      </c>
      <c r="I29" s="50">
        <v>5</v>
      </c>
      <c r="J29" s="44" t="s">
        <v>155</v>
      </c>
    </row>
    <row r="30" spans="1:10">
      <c r="F30" t="s">
        <v>107</v>
      </c>
      <c r="G30">
        <v>4.9000000000000004</v>
      </c>
      <c r="I30" s="50">
        <v>4.9000000000000004</v>
      </c>
      <c r="J30" s="44" t="s">
        <v>155</v>
      </c>
    </row>
    <row r="31" spans="1:10">
      <c r="F31" t="s">
        <v>105</v>
      </c>
      <c r="G31">
        <v>4.9000000000000004</v>
      </c>
      <c r="I31" s="50">
        <v>4.9000000000000004</v>
      </c>
      <c r="J31" s="44" t="s">
        <v>155</v>
      </c>
    </row>
    <row r="32" spans="1:10">
      <c r="F32" t="s">
        <v>121</v>
      </c>
      <c r="G32">
        <v>4.5999999999999996</v>
      </c>
      <c r="I32" s="50">
        <v>4.5999999999999996</v>
      </c>
      <c r="J32" s="44" t="s">
        <v>155</v>
      </c>
    </row>
    <row r="33" spans="6:10">
      <c r="F33" t="s">
        <v>102</v>
      </c>
      <c r="G33">
        <v>4.4000000000000004</v>
      </c>
      <c r="I33" s="50">
        <v>4.4000000000000004</v>
      </c>
      <c r="J33" s="44" t="s">
        <v>155</v>
      </c>
    </row>
    <row r="34" spans="6:10">
      <c r="F34" t="s">
        <v>111</v>
      </c>
      <c r="G34">
        <v>4.4000000000000004</v>
      </c>
      <c r="I34" s="50">
        <v>4.4000000000000004</v>
      </c>
      <c r="J34" s="44" t="s">
        <v>155</v>
      </c>
    </row>
    <row r="35" spans="6:10">
      <c r="F35" t="s">
        <v>114</v>
      </c>
      <c r="G35">
        <v>4.3</v>
      </c>
      <c r="I35" s="50">
        <v>4.3</v>
      </c>
      <c r="J35" s="44" t="s">
        <v>155</v>
      </c>
    </row>
    <row r="36" spans="6:10">
      <c r="F36" t="s">
        <v>113</v>
      </c>
      <c r="G36">
        <v>4.3</v>
      </c>
      <c r="I36" s="50">
        <v>4.3</v>
      </c>
      <c r="J36" s="44" t="s">
        <v>155</v>
      </c>
    </row>
    <row r="37" spans="6:10">
      <c r="F37" t="s">
        <v>104</v>
      </c>
      <c r="G37">
        <v>4.3</v>
      </c>
      <c r="I37" s="50">
        <v>4.3</v>
      </c>
      <c r="J37" s="44" t="s">
        <v>155</v>
      </c>
    </row>
    <row r="38" spans="6:10">
      <c r="F38" t="s">
        <v>118</v>
      </c>
      <c r="G38">
        <v>4.2</v>
      </c>
      <c r="I38" s="50">
        <v>4.2</v>
      </c>
      <c r="J38" s="44" t="s">
        <v>155</v>
      </c>
    </row>
    <row r="39" spans="6:10">
      <c r="F39" t="s">
        <v>95</v>
      </c>
      <c r="G39">
        <v>4.0999999999999996</v>
      </c>
      <c r="I39" s="50">
        <v>4.0999999999999996</v>
      </c>
      <c r="J39" s="44" t="s">
        <v>155</v>
      </c>
    </row>
    <row r="40" spans="6:10">
      <c r="F40" t="s">
        <v>110</v>
      </c>
      <c r="G40">
        <v>4</v>
      </c>
      <c r="I40" s="50">
        <v>4</v>
      </c>
      <c r="J40" s="44" t="s">
        <v>155</v>
      </c>
    </row>
    <row r="41" spans="6:10">
      <c r="F41" t="s">
        <v>96</v>
      </c>
      <c r="G41">
        <v>3.9</v>
      </c>
      <c r="I41" s="50">
        <v>3.9</v>
      </c>
      <c r="J41" s="44" t="s">
        <v>155</v>
      </c>
    </row>
    <row r="42" spans="6:10">
      <c r="F42" t="s">
        <v>101</v>
      </c>
      <c r="G42">
        <v>3.8</v>
      </c>
      <c r="I42" s="50">
        <v>3.8</v>
      </c>
      <c r="J42" s="44" t="s">
        <v>155</v>
      </c>
    </row>
    <row r="43" spans="6:10">
      <c r="F43" t="s">
        <v>103</v>
      </c>
      <c r="G43">
        <v>3.8</v>
      </c>
      <c r="I43" s="50">
        <v>3.8</v>
      </c>
      <c r="J43" s="44" t="s">
        <v>155</v>
      </c>
    </row>
    <row r="44" spans="6:10">
      <c r="F44" t="s">
        <v>112</v>
      </c>
      <c r="G44">
        <v>3.6</v>
      </c>
      <c r="I44" s="50">
        <v>3.6</v>
      </c>
      <c r="J44" s="44" t="s">
        <v>155</v>
      </c>
    </row>
    <row r="45" spans="6:10">
      <c r="F45" t="s">
        <v>136</v>
      </c>
      <c r="G45">
        <v>3.5</v>
      </c>
      <c r="I45" s="50">
        <v>3.5</v>
      </c>
      <c r="J45" s="44" t="s">
        <v>155</v>
      </c>
    </row>
    <row r="46" spans="6:10">
      <c r="F46" t="s">
        <v>137</v>
      </c>
      <c r="G46">
        <v>3.5</v>
      </c>
      <c r="I46" s="50">
        <v>3.5</v>
      </c>
      <c r="J46" s="44" t="s">
        <v>155</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F0C52-95EC-42DE-A79C-17724282FE83}">
  <sheetPr>
    <tabColor rgb="FFC00000"/>
  </sheetPr>
  <dimension ref="A1:AP55"/>
  <sheetViews>
    <sheetView workbookViewId="0"/>
  </sheetViews>
  <sheetFormatPr defaultRowHeight="15"/>
  <cols>
    <col min="1" max="1" width="29" bestFit="1" customWidth="1"/>
    <col min="3" max="3" width="10" customWidth="1"/>
    <col min="10" max="10" width="8.7109375" customWidth="1"/>
    <col min="11" max="11" width="10.42578125" customWidth="1"/>
    <col min="12" max="12" width="36" customWidth="1"/>
    <col min="13" max="13" width="3" customWidth="1"/>
    <col min="14" max="14" width="27.140625" customWidth="1"/>
    <col min="15" max="15" width="10" bestFit="1" customWidth="1"/>
    <col min="16" max="16" width="9.28515625" bestFit="1" customWidth="1"/>
    <col min="17" max="17" width="10.140625" customWidth="1"/>
    <col min="18" max="19" width="9.28515625" bestFit="1" customWidth="1"/>
    <col min="20" max="20" width="41" customWidth="1"/>
    <col min="21" max="21" width="43.42578125" style="44" customWidth="1"/>
    <col min="22" max="41" width="9.140625" style="44"/>
  </cols>
  <sheetData>
    <row r="1" spans="1:42">
      <c r="A1" t="s">
        <v>151</v>
      </c>
      <c r="B1" t="s">
        <v>29</v>
      </c>
      <c r="D1" s="76" t="s">
        <v>313</v>
      </c>
      <c r="H1" s="66"/>
      <c r="I1" s="66"/>
      <c r="J1" s="66"/>
      <c r="K1" s="66"/>
      <c r="L1" s="66"/>
      <c r="M1" s="66"/>
      <c r="N1" s="66"/>
      <c r="O1" s="66"/>
      <c r="P1" s="66"/>
      <c r="Q1" s="66"/>
      <c r="R1" s="66"/>
      <c r="S1" s="66"/>
      <c r="T1" s="66"/>
      <c r="U1" s="75" t="s">
        <v>314</v>
      </c>
      <c r="V1" s="76"/>
      <c r="W1" s="75">
        <v>2004</v>
      </c>
      <c r="X1" s="75">
        <v>2005</v>
      </c>
      <c r="Y1" s="75">
        <v>2006</v>
      </c>
      <c r="Z1" s="75">
        <v>2007</v>
      </c>
      <c r="AA1" s="75">
        <v>2008</v>
      </c>
      <c r="AB1" s="75">
        <v>2009</v>
      </c>
      <c r="AC1" s="75">
        <v>2010</v>
      </c>
      <c r="AD1" s="75">
        <v>2011</v>
      </c>
      <c r="AE1" s="75">
        <v>2012</v>
      </c>
      <c r="AF1" s="75">
        <v>2013</v>
      </c>
      <c r="AG1" s="75">
        <v>2014</v>
      </c>
      <c r="AH1" s="75">
        <v>2015</v>
      </c>
      <c r="AI1" s="75">
        <v>2016</v>
      </c>
      <c r="AJ1" s="75">
        <v>2017</v>
      </c>
      <c r="AK1" s="75">
        <v>2018</v>
      </c>
      <c r="AL1" s="75">
        <v>2019</v>
      </c>
      <c r="AM1" s="75">
        <v>2020</v>
      </c>
      <c r="AN1" s="75">
        <v>2021</v>
      </c>
      <c r="AO1" s="76"/>
      <c r="AP1" s="66"/>
    </row>
    <row r="2" spans="1:42">
      <c r="A2" s="9" t="s">
        <v>154</v>
      </c>
      <c r="B2" s="7" t="s">
        <v>81</v>
      </c>
      <c r="D2" s="44" t="s">
        <v>81</v>
      </c>
      <c r="H2" s="66"/>
      <c r="I2" s="66"/>
      <c r="J2" s="66"/>
      <c r="K2" s="66"/>
      <c r="L2" s="66"/>
      <c r="M2" s="66"/>
      <c r="N2" s="66"/>
      <c r="O2" s="66"/>
      <c r="P2" s="66"/>
      <c r="Q2" s="66"/>
      <c r="R2" s="66"/>
      <c r="S2" s="66"/>
      <c r="T2" s="66"/>
      <c r="U2" s="76"/>
      <c r="V2" s="76" t="s">
        <v>87</v>
      </c>
      <c r="W2" s="76">
        <v>80.720070000000007</v>
      </c>
      <c r="X2" s="76">
        <v>80.746989999999997</v>
      </c>
      <c r="Y2" s="76">
        <v>80.820890000000006</v>
      </c>
      <c r="Z2" s="76">
        <v>80.869320000000002</v>
      </c>
      <c r="AA2" s="76">
        <v>81.157399999999996</v>
      </c>
      <c r="AB2" s="76">
        <v>80.590140000000005</v>
      </c>
      <c r="AC2" s="76">
        <v>80.800330000000002</v>
      </c>
      <c r="AD2" s="76">
        <v>80.511150000000001</v>
      </c>
      <c r="AE2" s="76">
        <v>80.011049999999997</v>
      </c>
      <c r="AF2" s="76">
        <v>80.086179999999999</v>
      </c>
      <c r="AG2" s="76">
        <v>80.173289999999994</v>
      </c>
      <c r="AH2" s="76">
        <v>80.018259999999998</v>
      </c>
      <c r="AI2" s="76">
        <v>79.952079999999995</v>
      </c>
      <c r="AJ2" s="76">
        <v>79.943359999999998</v>
      </c>
      <c r="AK2" s="76">
        <v>80.211399999999998</v>
      </c>
      <c r="AL2" s="76">
        <v>80.818889999999996</v>
      </c>
      <c r="AM2" s="76">
        <v>81.248080000000002</v>
      </c>
      <c r="AN2" s="76"/>
      <c r="AO2" s="76"/>
      <c r="AP2" s="66"/>
    </row>
    <row r="3" spans="1:42">
      <c r="A3" t="s">
        <v>156</v>
      </c>
      <c r="B3" s="10" t="str">
        <f>IF(B2="Yes",IF(B9&lt;=0.02,"Yes","No"),IF(B9&gt;=-0.02,"Yes","No"))</f>
        <v>Yes</v>
      </c>
      <c r="D3" s="44" t="s">
        <v>133</v>
      </c>
      <c r="H3" s="66"/>
      <c r="I3" s="66"/>
      <c r="J3" s="66"/>
      <c r="K3" s="66"/>
      <c r="L3" s="66"/>
      <c r="M3" s="66"/>
      <c r="N3" s="66"/>
      <c r="O3" s="66"/>
      <c r="P3" s="66"/>
      <c r="Q3" s="66"/>
      <c r="R3" s="66"/>
      <c r="S3" s="66"/>
      <c r="T3" s="66"/>
      <c r="U3" s="76"/>
      <c r="V3" s="76" t="s">
        <v>114</v>
      </c>
      <c r="W3" s="76">
        <v>80.401560000000003</v>
      </c>
      <c r="X3" s="76">
        <v>80.117360000000005</v>
      </c>
      <c r="Y3" s="76">
        <v>80.218710000000002</v>
      </c>
      <c r="Z3" s="76">
        <v>80.624750000000006</v>
      </c>
      <c r="AA3" s="76">
        <v>80.42456</v>
      </c>
      <c r="AB3" s="76">
        <v>80.255240000000001</v>
      </c>
      <c r="AC3" s="76">
        <v>79.872429999999994</v>
      </c>
      <c r="AD3" s="76">
        <v>79.548879999999997</v>
      </c>
      <c r="AE3" s="76">
        <v>79.498159999999999</v>
      </c>
      <c r="AF3" s="76">
        <v>79.101889999999997</v>
      </c>
      <c r="AG3" s="76">
        <v>79.113789999999995</v>
      </c>
      <c r="AH3" s="76">
        <v>78.969399999999993</v>
      </c>
      <c r="AI3" s="76">
        <v>79.103710000000007</v>
      </c>
      <c r="AJ3" s="76">
        <v>78.985960000000006</v>
      </c>
      <c r="AK3" s="76">
        <v>79.098280000000003</v>
      </c>
      <c r="AL3" s="76">
        <v>79.252269999999996</v>
      </c>
      <c r="AM3" s="76">
        <v>78.709599999999995</v>
      </c>
      <c r="AN3" s="76"/>
      <c r="AO3" s="76"/>
      <c r="AP3" s="66"/>
    </row>
    <row r="4" spans="1:42">
      <c r="A4" t="s">
        <v>157</v>
      </c>
      <c r="B4" s="10" t="str">
        <f>IF(B2="Yes",IF(E8&gt;E9,"No","Yes"),IF(E8&gt;E9,"Yes","No"))</f>
        <v>Yes</v>
      </c>
      <c r="D4" s="44" t="s">
        <v>133</v>
      </c>
      <c r="H4" s="66"/>
      <c r="I4" s="66"/>
      <c r="J4" s="66"/>
      <c r="K4" s="66"/>
      <c r="L4" s="66"/>
      <c r="M4" s="66"/>
      <c r="N4" s="66"/>
      <c r="O4" s="66"/>
      <c r="P4" s="66"/>
      <c r="Q4" s="66"/>
      <c r="R4" s="66"/>
      <c r="S4" s="66"/>
      <c r="T4" s="66"/>
      <c r="U4" s="76"/>
      <c r="V4" s="76" t="s">
        <v>101</v>
      </c>
      <c r="W4" s="76">
        <v>81.744690000000006</v>
      </c>
      <c r="X4" s="76">
        <v>81.540199999999999</v>
      </c>
      <c r="Y4" s="76">
        <v>81.536159999999995</v>
      </c>
      <c r="Z4" s="76">
        <v>81.902969999999996</v>
      </c>
      <c r="AA4" s="76">
        <v>81.48706</v>
      </c>
      <c r="AB4" s="76">
        <v>81.603960000000001</v>
      </c>
      <c r="AC4" s="76">
        <v>80.588040000000007</v>
      </c>
      <c r="AD4" s="76">
        <v>80.068340000000006</v>
      </c>
      <c r="AE4" s="76">
        <v>79.501900000000006</v>
      </c>
      <c r="AF4" s="76">
        <v>79.340029999999999</v>
      </c>
      <c r="AG4" s="76">
        <v>79.863209999999995</v>
      </c>
      <c r="AH4" s="76">
        <v>79.760570000000001</v>
      </c>
      <c r="AI4" s="76">
        <v>79.907439999999994</v>
      </c>
      <c r="AJ4" s="76">
        <v>79.848879999999994</v>
      </c>
      <c r="AK4" s="76">
        <v>79.778040000000004</v>
      </c>
      <c r="AL4" s="76">
        <v>80.054460000000006</v>
      </c>
      <c r="AM4" s="76">
        <v>80.460189999999997</v>
      </c>
      <c r="AN4" s="76"/>
      <c r="AO4" s="76"/>
      <c r="AP4" s="66"/>
    </row>
    <row r="5" spans="1:42">
      <c r="A5" t="s">
        <v>4</v>
      </c>
      <c r="B5" s="10" t="s">
        <v>6</v>
      </c>
      <c r="D5" s="44" t="s">
        <v>6</v>
      </c>
      <c r="H5" s="66"/>
      <c r="I5" s="66"/>
      <c r="J5" s="66"/>
      <c r="K5" s="66"/>
      <c r="L5" s="66"/>
      <c r="M5" s="66"/>
      <c r="N5" s="66"/>
      <c r="O5" s="66"/>
      <c r="P5" s="66"/>
      <c r="Q5" s="66"/>
      <c r="R5" s="66"/>
      <c r="S5" s="66"/>
      <c r="T5" s="66"/>
      <c r="U5" s="76"/>
      <c r="V5" s="76" t="s">
        <v>107</v>
      </c>
      <c r="W5" s="76">
        <v>77.598920000000007</v>
      </c>
      <c r="X5" s="76">
        <v>77.391490000000005</v>
      </c>
      <c r="Y5" s="76">
        <v>77.719520000000003</v>
      </c>
      <c r="Z5" s="76">
        <v>77.577449999999999</v>
      </c>
      <c r="AA5" s="76">
        <v>77.668710000000004</v>
      </c>
      <c r="AB5" s="76">
        <v>77.892110000000002</v>
      </c>
      <c r="AC5" s="76">
        <v>78.075410000000005</v>
      </c>
      <c r="AD5" s="76">
        <v>78.123180000000005</v>
      </c>
      <c r="AE5" s="76">
        <v>78.200749999999999</v>
      </c>
      <c r="AF5" s="76">
        <v>78.11806</v>
      </c>
      <c r="AG5" s="76">
        <v>77.742099999999994</v>
      </c>
      <c r="AH5" s="76">
        <v>77.803920000000005</v>
      </c>
      <c r="AI5" s="76">
        <v>77.269630000000006</v>
      </c>
      <c r="AJ5" s="76">
        <v>77.497709999999998</v>
      </c>
      <c r="AK5" s="76">
        <v>77.419910000000002</v>
      </c>
      <c r="AL5" s="76">
        <v>77.30874</v>
      </c>
      <c r="AM5" s="76">
        <v>78.003919999999994</v>
      </c>
      <c r="AN5" s="76">
        <v>77.533249999999995</v>
      </c>
      <c r="AO5" s="76"/>
      <c r="AP5" s="66"/>
    </row>
    <row r="6" spans="1:42">
      <c r="A6" t="s">
        <v>159</v>
      </c>
      <c r="B6" t="s">
        <v>140</v>
      </c>
      <c r="H6" s="66"/>
      <c r="I6" s="66"/>
      <c r="J6" s="66"/>
      <c r="K6" s="66"/>
      <c r="L6" s="66"/>
      <c r="M6" s="66"/>
      <c r="N6" s="66"/>
      <c r="O6" s="66"/>
      <c r="P6" s="66"/>
      <c r="Q6" s="66"/>
      <c r="R6" s="66"/>
      <c r="S6" s="66"/>
      <c r="T6" s="66"/>
      <c r="U6" s="76"/>
      <c r="V6" s="76" t="s">
        <v>126</v>
      </c>
      <c r="W6" s="76"/>
      <c r="X6" s="76"/>
      <c r="Y6" s="76"/>
      <c r="Z6" s="76"/>
      <c r="AA6" s="76"/>
      <c r="AB6" s="76"/>
      <c r="AC6" s="76"/>
      <c r="AD6" s="76"/>
      <c r="AE6" s="76"/>
      <c r="AF6" s="76">
        <v>82.068209999999993</v>
      </c>
      <c r="AG6" s="76">
        <v>82.167050000000003</v>
      </c>
      <c r="AH6" s="76">
        <v>81.848770000000002</v>
      </c>
      <c r="AI6" s="76">
        <v>81.872929999999997</v>
      </c>
      <c r="AJ6" s="76">
        <v>81.501930000000002</v>
      </c>
      <c r="AK6" s="76">
        <v>81.577910000000003</v>
      </c>
      <c r="AL6" s="76">
        <v>81.738489999999999</v>
      </c>
      <c r="AM6" s="76"/>
      <c r="AN6" s="76"/>
      <c r="AO6" s="76"/>
      <c r="AP6" s="66"/>
    </row>
    <row r="7" spans="1:42">
      <c r="H7" s="66"/>
      <c r="I7" s="66"/>
      <c r="J7" s="66"/>
      <c r="K7" s="66"/>
      <c r="L7" s="66"/>
      <c r="M7" s="66"/>
      <c r="N7" s="76"/>
      <c r="O7" s="76"/>
      <c r="P7" s="76" t="s">
        <v>313</v>
      </c>
      <c r="Q7" s="76" t="s">
        <v>153</v>
      </c>
      <c r="R7" s="76"/>
      <c r="S7" s="66"/>
      <c r="T7" s="66"/>
      <c r="U7" s="76"/>
      <c r="V7" s="76" t="s">
        <v>124</v>
      </c>
      <c r="W7" s="76"/>
      <c r="X7" s="76"/>
      <c r="Y7" s="76"/>
      <c r="Z7" s="76"/>
      <c r="AA7" s="76"/>
      <c r="AB7" s="76"/>
      <c r="AC7" s="76"/>
      <c r="AD7" s="76"/>
      <c r="AE7" s="76">
        <v>80.613330000000005</v>
      </c>
      <c r="AF7" s="76">
        <v>81.781030000000001</v>
      </c>
      <c r="AG7" s="76">
        <v>81.632249999999999</v>
      </c>
      <c r="AH7" s="76">
        <v>81.521230000000003</v>
      </c>
      <c r="AI7" s="76">
        <v>82.459519999999998</v>
      </c>
      <c r="AJ7" s="76">
        <v>83.002949999999998</v>
      </c>
      <c r="AK7" s="76"/>
      <c r="AL7" s="76"/>
      <c r="AM7" s="76"/>
      <c r="AN7" s="76"/>
      <c r="AO7" s="76"/>
      <c r="AP7" s="66"/>
    </row>
    <row r="8" spans="1:42">
      <c r="D8" s="6" t="s">
        <v>87</v>
      </c>
      <c r="E8">
        <f>E29</f>
        <v>80.819999999999993</v>
      </c>
      <c r="H8" s="66"/>
      <c r="I8" s="76" t="s">
        <v>88</v>
      </c>
      <c r="J8" s="76" t="s">
        <v>313</v>
      </c>
      <c r="K8" s="76" t="s">
        <v>153</v>
      </c>
      <c r="L8" s="66"/>
      <c r="M8" s="66"/>
      <c r="N8" s="76" t="s">
        <v>315</v>
      </c>
      <c r="O8" s="76">
        <v>80.819999999999993</v>
      </c>
      <c r="P8" s="76" t="b">
        <v>1</v>
      </c>
      <c r="Q8" s="76" t="s">
        <v>316</v>
      </c>
      <c r="R8" s="76"/>
      <c r="S8" s="66"/>
      <c r="T8" s="66"/>
      <c r="U8" s="76"/>
      <c r="V8" s="76" t="s">
        <v>136</v>
      </c>
      <c r="W8" s="76">
        <v>76.864919999999998</v>
      </c>
      <c r="X8" s="76">
        <v>76.732950000000002</v>
      </c>
      <c r="Y8" s="76">
        <v>76.608829999999998</v>
      </c>
      <c r="Z8" s="76">
        <v>76.389790000000005</v>
      </c>
      <c r="AA8" s="76">
        <v>75.769639999999995</v>
      </c>
      <c r="AB8" s="76">
        <v>75.161990000000003</v>
      </c>
      <c r="AC8" s="76">
        <v>74.546279999999996</v>
      </c>
      <c r="AD8" s="76">
        <v>74.448890000000006</v>
      </c>
      <c r="AE8" s="76">
        <v>74.651629999999997</v>
      </c>
      <c r="AF8" s="76">
        <v>74.555269999999993</v>
      </c>
      <c r="AG8" s="76">
        <v>75.703800000000001</v>
      </c>
      <c r="AH8" s="76">
        <v>75.847390000000004</v>
      </c>
      <c r="AI8" s="76">
        <v>75.805120000000002</v>
      </c>
      <c r="AJ8" s="76">
        <v>76.178579999999997</v>
      </c>
      <c r="AK8" s="76">
        <v>76.048929999999999</v>
      </c>
      <c r="AL8" s="76">
        <v>76.585639999999998</v>
      </c>
      <c r="AM8" s="76">
        <v>77.863489999999999</v>
      </c>
      <c r="AN8" s="76"/>
      <c r="AO8" s="76"/>
      <c r="AP8" s="66"/>
    </row>
    <row r="9" spans="1:42">
      <c r="A9" t="s">
        <v>88</v>
      </c>
      <c r="B9" s="5">
        <f>B28/B12-1</f>
        <v>6.5659068384540387E-3</v>
      </c>
      <c r="D9" s="6" t="s">
        <v>162</v>
      </c>
      <c r="E9" s="13">
        <f>SUM(E11:E45)/COUNTA(E11:E45)</f>
        <v>77.195333333333323</v>
      </c>
      <c r="H9" s="76" t="s">
        <v>88</v>
      </c>
      <c r="I9" s="118">
        <v>6.5399999999999998E-3</v>
      </c>
      <c r="J9" s="113" t="b">
        <v>1</v>
      </c>
      <c r="K9" s="76" t="s">
        <v>317</v>
      </c>
      <c r="L9" s="66"/>
      <c r="M9" s="66"/>
      <c r="N9" s="76" t="s">
        <v>318</v>
      </c>
      <c r="O9" s="76">
        <v>79.400000000000006</v>
      </c>
      <c r="P9" s="119" t="b">
        <v>0</v>
      </c>
      <c r="Q9" s="109" t="s">
        <v>319</v>
      </c>
      <c r="R9" s="66"/>
      <c r="S9" s="66"/>
      <c r="T9" s="66"/>
      <c r="U9" s="76"/>
      <c r="V9" s="76" t="s">
        <v>103</v>
      </c>
      <c r="W9" s="76">
        <v>76.822819999999993</v>
      </c>
      <c r="X9" s="76">
        <v>76.711160000000007</v>
      </c>
      <c r="Y9" s="76">
        <v>76.795159999999996</v>
      </c>
      <c r="Z9" s="76">
        <v>76.630809999999997</v>
      </c>
      <c r="AA9" s="76">
        <v>76.368189999999998</v>
      </c>
      <c r="AB9" s="76">
        <v>76.962549999999993</v>
      </c>
      <c r="AC9" s="76">
        <v>76.499970000000005</v>
      </c>
      <c r="AD9" s="76">
        <v>76.369389999999996</v>
      </c>
      <c r="AE9" s="76">
        <v>76.202699999999993</v>
      </c>
      <c r="AF9" s="76">
        <v>75.85727</v>
      </c>
      <c r="AG9" s="76">
        <v>76.073220000000006</v>
      </c>
      <c r="AH9" s="76">
        <v>76.288290000000003</v>
      </c>
      <c r="AI9" s="76">
        <v>76.570629999999994</v>
      </c>
      <c r="AJ9" s="76">
        <v>76.539209999999997</v>
      </c>
      <c r="AK9" s="76">
        <v>76.305390000000003</v>
      </c>
      <c r="AL9" s="76">
        <v>76.633700000000005</v>
      </c>
      <c r="AM9" s="76">
        <v>76.197339999999997</v>
      </c>
      <c r="AN9" s="76">
        <v>76.455439999999996</v>
      </c>
      <c r="AO9" s="76"/>
      <c r="AP9" s="66"/>
    </row>
    <row r="10" spans="1:42">
      <c r="H10" s="66"/>
      <c r="I10" s="66"/>
      <c r="J10" s="66"/>
      <c r="K10" s="66"/>
      <c r="L10" s="66"/>
      <c r="M10" s="66"/>
      <c r="N10" s="66"/>
      <c r="O10" s="66"/>
      <c r="P10" s="66"/>
      <c r="Q10" s="66"/>
      <c r="R10" s="66"/>
      <c r="S10" s="66"/>
      <c r="T10" s="66"/>
      <c r="U10" s="76"/>
      <c r="V10" s="76" t="s">
        <v>99</v>
      </c>
      <c r="W10" s="76">
        <v>77.315849999999998</v>
      </c>
      <c r="X10" s="76">
        <v>78.651020000000003</v>
      </c>
      <c r="Y10" s="76">
        <v>79.051749999999998</v>
      </c>
      <c r="Z10" s="76">
        <v>79.160979999999995</v>
      </c>
      <c r="AA10" s="76">
        <v>81.723650000000006</v>
      </c>
      <c r="AB10" s="76">
        <v>81.559420000000003</v>
      </c>
      <c r="AC10" s="76">
        <v>80.559089999999998</v>
      </c>
      <c r="AD10" s="76">
        <v>81.444050000000004</v>
      </c>
      <c r="AE10" s="76">
        <v>80.529949999999999</v>
      </c>
      <c r="AF10" s="76">
        <v>81.168390000000002</v>
      </c>
      <c r="AG10" s="76">
        <v>81.767060000000001</v>
      </c>
      <c r="AH10" s="76">
        <v>82.252660000000006</v>
      </c>
      <c r="AI10" s="76">
        <v>82.569869999999995</v>
      </c>
      <c r="AJ10" s="76">
        <v>82.902240000000006</v>
      </c>
      <c r="AK10" s="76">
        <v>83.116749999999996</v>
      </c>
      <c r="AL10" s="76">
        <v>82.929079999999999</v>
      </c>
      <c r="AM10" s="76">
        <v>83.344470000000001</v>
      </c>
      <c r="AN10" s="76"/>
      <c r="AO10" s="76"/>
      <c r="AP10" s="66"/>
    </row>
    <row r="11" spans="1:42">
      <c r="A11" s="15" t="s">
        <v>92</v>
      </c>
      <c r="B11" s="15" t="s">
        <v>87</v>
      </c>
      <c r="D11" s="15" t="s">
        <v>246</v>
      </c>
      <c r="E11" s="15" t="s">
        <v>94</v>
      </c>
      <c r="F11" s="15">
        <v>2019</v>
      </c>
      <c r="H11" s="76" t="s">
        <v>92</v>
      </c>
      <c r="I11" s="76" t="s">
        <v>87</v>
      </c>
      <c r="J11" s="76" t="s">
        <v>320</v>
      </c>
      <c r="K11" s="76" t="s">
        <v>313</v>
      </c>
      <c r="L11" s="76" t="s">
        <v>153</v>
      </c>
      <c r="M11" s="76"/>
      <c r="N11" s="76" t="s">
        <v>246</v>
      </c>
      <c r="O11" s="76" t="s">
        <v>94</v>
      </c>
      <c r="P11" s="76" t="s">
        <v>320</v>
      </c>
      <c r="Q11" s="76">
        <v>2019</v>
      </c>
      <c r="R11" s="76" t="s">
        <v>313</v>
      </c>
      <c r="S11" s="76" t="s">
        <v>321</v>
      </c>
      <c r="T11" s="76" t="s">
        <v>153</v>
      </c>
      <c r="U11" s="76"/>
      <c r="V11" s="76" t="s">
        <v>96</v>
      </c>
      <c r="W11" s="76">
        <v>79.267669999999995</v>
      </c>
      <c r="X11" s="76">
        <v>79.113119999999995</v>
      </c>
      <c r="Y11" s="76">
        <v>79.025409999999994</v>
      </c>
      <c r="Z11" s="76">
        <v>79.305769999999995</v>
      </c>
      <c r="AA11" s="76">
        <v>79.477969999999999</v>
      </c>
      <c r="AB11" s="76">
        <v>79.424319999999994</v>
      </c>
      <c r="AC11" s="76">
        <v>78.952299999999994</v>
      </c>
      <c r="AD11" s="76">
        <v>78.744680000000002</v>
      </c>
      <c r="AE11" s="76">
        <v>78.454139999999995</v>
      </c>
      <c r="AF11" s="76">
        <v>78.198639999999997</v>
      </c>
      <c r="AG11" s="76">
        <v>77.662109999999998</v>
      </c>
      <c r="AH11" s="76">
        <v>77.279359999999997</v>
      </c>
      <c r="AI11" s="76">
        <v>76.942589999999996</v>
      </c>
      <c r="AJ11" s="76">
        <v>76.724680000000006</v>
      </c>
      <c r="AK11" s="76">
        <v>76.837239999999994</v>
      </c>
      <c r="AL11" s="76">
        <v>76.926199999999994</v>
      </c>
      <c r="AM11" s="76">
        <v>76.644890000000004</v>
      </c>
      <c r="AN11" s="76">
        <v>76.410409999999999</v>
      </c>
      <c r="AO11" s="76"/>
      <c r="AP11" s="66"/>
    </row>
    <row r="12" spans="1:42">
      <c r="A12">
        <v>2004</v>
      </c>
      <c r="B12">
        <v>80.72</v>
      </c>
      <c r="D12" t="s">
        <v>128</v>
      </c>
      <c r="H12" s="75">
        <v>2004</v>
      </c>
      <c r="I12" s="76">
        <v>80.720070000000007</v>
      </c>
      <c r="J12" s="76">
        <v>80.72</v>
      </c>
      <c r="K12" s="76" t="b">
        <v>1</v>
      </c>
      <c r="L12" s="76" t="s">
        <v>322</v>
      </c>
      <c r="M12" s="76"/>
      <c r="N12" s="76" t="s">
        <v>128</v>
      </c>
      <c r="O12" s="76" t="s">
        <v>323</v>
      </c>
      <c r="P12" s="76" t="s">
        <v>323</v>
      </c>
      <c r="Q12" s="76" t="s">
        <v>323</v>
      </c>
      <c r="R12" s="76" t="b">
        <v>1</v>
      </c>
      <c r="S12" s="76">
        <v>0</v>
      </c>
      <c r="T12" s="76" t="s">
        <v>324</v>
      </c>
      <c r="U12" s="76"/>
      <c r="V12" s="76" t="s">
        <v>121</v>
      </c>
      <c r="W12" s="76">
        <v>80.313860000000005</v>
      </c>
      <c r="X12" s="76">
        <v>79.855379999999997</v>
      </c>
      <c r="Y12" s="76">
        <v>79.71602</v>
      </c>
      <c r="Z12" s="76">
        <v>79.839529999999996</v>
      </c>
      <c r="AA12" s="76">
        <v>79.754459999999995</v>
      </c>
      <c r="AB12" s="76">
        <v>79.713269999999994</v>
      </c>
      <c r="AC12" s="76">
        <v>79.613640000000004</v>
      </c>
      <c r="AD12" s="76">
        <v>79.547179999999997</v>
      </c>
      <c r="AE12" s="76">
        <v>79.101159999999993</v>
      </c>
      <c r="AF12" s="76">
        <v>78.63449</v>
      </c>
      <c r="AG12" s="76">
        <v>78.929280000000006</v>
      </c>
      <c r="AH12" s="76">
        <v>78.840580000000003</v>
      </c>
      <c r="AI12" s="76">
        <v>78.887820000000005</v>
      </c>
      <c r="AJ12" s="76">
        <v>79.063050000000004</v>
      </c>
      <c r="AK12" s="76">
        <v>79.254900000000006</v>
      </c>
      <c r="AL12" s="76">
        <v>79.335179999999994</v>
      </c>
      <c r="AM12" s="76">
        <v>79.577150000000003</v>
      </c>
      <c r="AN12" s="76"/>
      <c r="AO12" s="76"/>
      <c r="AP12" s="66"/>
    </row>
    <row r="13" spans="1:42">
      <c r="A13">
        <v>2005</v>
      </c>
      <c r="B13">
        <v>80.75</v>
      </c>
      <c r="D13" t="s">
        <v>117</v>
      </c>
      <c r="H13" s="75">
        <v>2005</v>
      </c>
      <c r="I13" s="76">
        <v>80.746989999999997</v>
      </c>
      <c r="J13" s="76">
        <v>80.75</v>
      </c>
      <c r="K13" s="76" t="b">
        <v>1</v>
      </c>
      <c r="L13" s="76" t="s">
        <v>322</v>
      </c>
      <c r="M13" s="76"/>
      <c r="N13" s="76" t="s">
        <v>117</v>
      </c>
      <c r="O13" s="76" t="s">
        <v>323</v>
      </c>
      <c r="P13" s="76" t="s">
        <v>323</v>
      </c>
      <c r="Q13" s="76" t="s">
        <v>323</v>
      </c>
      <c r="R13" s="76" t="b">
        <v>1</v>
      </c>
      <c r="S13" s="76">
        <v>0</v>
      </c>
      <c r="T13" s="76" t="s">
        <v>322</v>
      </c>
      <c r="U13" s="76"/>
      <c r="V13" s="76" t="s">
        <v>102</v>
      </c>
      <c r="W13" s="76">
        <v>78.569190000000006</v>
      </c>
      <c r="X13" s="76">
        <v>78.462249999999997</v>
      </c>
      <c r="Y13" s="76">
        <v>78.102930000000001</v>
      </c>
      <c r="Z13" s="76">
        <v>78.538989999999998</v>
      </c>
      <c r="AA13" s="76">
        <v>78.45241</v>
      </c>
      <c r="AB13" s="76">
        <v>78.630510000000001</v>
      </c>
      <c r="AC13" s="76">
        <v>78.430809999999994</v>
      </c>
      <c r="AD13" s="76">
        <v>78.715400000000002</v>
      </c>
      <c r="AE13" s="76">
        <v>78.501559999999998</v>
      </c>
      <c r="AF13" s="76">
        <v>78.374030000000005</v>
      </c>
      <c r="AG13" s="76">
        <v>78.996499999999997</v>
      </c>
      <c r="AH13" s="76">
        <v>79.099969999999999</v>
      </c>
      <c r="AI13" s="76">
        <v>79.372810000000001</v>
      </c>
      <c r="AJ13" s="76">
        <v>79.627089999999995</v>
      </c>
      <c r="AK13" s="76">
        <v>80.019189999999995</v>
      </c>
      <c r="AL13" s="76">
        <v>79.946979999999996</v>
      </c>
      <c r="AM13" s="76">
        <v>79.748850000000004</v>
      </c>
      <c r="AN13" s="76"/>
      <c r="AO13" s="76"/>
      <c r="AP13" s="66"/>
    </row>
    <row r="14" spans="1:42">
      <c r="A14">
        <v>2006</v>
      </c>
      <c r="B14">
        <v>80.819999999999993</v>
      </c>
      <c r="D14" t="s">
        <v>127</v>
      </c>
      <c r="H14" s="75">
        <v>2006</v>
      </c>
      <c r="I14" s="76">
        <v>80.820890000000006</v>
      </c>
      <c r="J14" s="76">
        <v>80.819999999999993</v>
      </c>
      <c r="K14" s="76" t="b">
        <v>1</v>
      </c>
      <c r="L14" s="76" t="s">
        <v>322</v>
      </c>
      <c r="M14" s="76"/>
      <c r="N14" s="76" t="s">
        <v>127</v>
      </c>
      <c r="O14" s="76" t="s">
        <v>323</v>
      </c>
      <c r="P14" s="76" t="s">
        <v>323</v>
      </c>
      <c r="Q14" s="76" t="s">
        <v>323</v>
      </c>
      <c r="R14" s="76" t="b">
        <v>1</v>
      </c>
      <c r="S14" s="76">
        <v>0</v>
      </c>
      <c r="T14" s="76" t="s">
        <v>322</v>
      </c>
      <c r="U14" s="76"/>
      <c r="V14" s="76" t="s">
        <v>122</v>
      </c>
      <c r="W14" s="76">
        <v>81.547120000000007</v>
      </c>
      <c r="X14" s="76">
        <v>80.34111</v>
      </c>
      <c r="Y14" s="76">
        <v>80.772260000000003</v>
      </c>
      <c r="Z14" s="76">
        <v>80.824510000000004</v>
      </c>
      <c r="AA14" s="76">
        <v>79.384870000000006</v>
      </c>
      <c r="AB14" s="76">
        <v>79.440740000000005</v>
      </c>
      <c r="AC14" s="76">
        <v>78.193160000000006</v>
      </c>
      <c r="AD14" s="76">
        <v>76.070849999999993</v>
      </c>
      <c r="AE14" s="76">
        <v>73.57826</v>
      </c>
      <c r="AF14" s="76">
        <v>73.840789999999998</v>
      </c>
      <c r="AG14" s="76">
        <v>75.397360000000006</v>
      </c>
      <c r="AH14" s="76">
        <v>76.313109999999995</v>
      </c>
      <c r="AI14" s="76">
        <v>76.58878</v>
      </c>
      <c r="AJ14" s="76">
        <v>76.680390000000003</v>
      </c>
      <c r="AK14" s="76">
        <v>77.421809999999994</v>
      </c>
      <c r="AL14" s="76">
        <v>78.118250000000003</v>
      </c>
      <c r="AM14" s="76">
        <v>77.793580000000006</v>
      </c>
      <c r="AN14" s="76"/>
      <c r="AO14" s="76"/>
      <c r="AP14" s="66"/>
    </row>
    <row r="15" spans="1:42">
      <c r="A15">
        <v>2007</v>
      </c>
      <c r="B15">
        <v>80.87</v>
      </c>
      <c r="D15" t="s">
        <v>124</v>
      </c>
      <c r="H15" s="75">
        <v>2007</v>
      </c>
      <c r="I15" s="76">
        <v>80.869320000000002</v>
      </c>
      <c r="J15" s="76">
        <v>80.87</v>
      </c>
      <c r="K15" s="76" t="b">
        <v>1</v>
      </c>
      <c r="L15" s="76" t="s">
        <v>322</v>
      </c>
      <c r="M15" s="76"/>
      <c r="N15" s="76" t="s">
        <v>124</v>
      </c>
      <c r="O15" s="76" t="s">
        <v>323</v>
      </c>
      <c r="P15" s="76" t="s">
        <v>323</v>
      </c>
      <c r="Q15" s="76" t="s">
        <v>323</v>
      </c>
      <c r="R15" s="76" t="b">
        <v>1</v>
      </c>
      <c r="S15" s="76">
        <v>0</v>
      </c>
      <c r="T15" s="76" t="s">
        <v>322</v>
      </c>
      <c r="U15" s="76"/>
      <c r="V15" s="76" t="s">
        <v>118</v>
      </c>
      <c r="W15" s="76">
        <v>80.580590000000001</v>
      </c>
      <c r="X15" s="76">
        <v>81.149119999999996</v>
      </c>
      <c r="Y15" s="76">
        <v>80.984260000000006</v>
      </c>
      <c r="Z15" s="76">
        <v>80.342479999999995</v>
      </c>
      <c r="AA15" s="76">
        <v>79.684629999999999</v>
      </c>
      <c r="AB15" s="76">
        <v>78.927120000000002</v>
      </c>
      <c r="AC15" s="76">
        <v>77.752020000000002</v>
      </c>
      <c r="AD15" s="76">
        <v>78.765029999999996</v>
      </c>
      <c r="AE15" s="76">
        <v>78.923559999999995</v>
      </c>
      <c r="AF15" s="76">
        <v>80.111660000000001</v>
      </c>
      <c r="AG15" s="76">
        <v>81.188490000000002</v>
      </c>
      <c r="AH15" s="76">
        <v>81.043419999999998</v>
      </c>
      <c r="AI15" s="76">
        <v>80.819230000000005</v>
      </c>
      <c r="AJ15" s="76">
        <v>81.108590000000007</v>
      </c>
      <c r="AK15" s="76">
        <v>81.298429999999996</v>
      </c>
      <c r="AL15" s="76">
        <v>80.682119999999998</v>
      </c>
      <c r="AM15" s="76">
        <v>80.183300000000003</v>
      </c>
      <c r="AN15" s="76"/>
      <c r="AO15" s="76"/>
      <c r="AP15" s="66"/>
    </row>
    <row r="16" spans="1:42">
      <c r="A16">
        <v>2008</v>
      </c>
      <c r="B16">
        <v>81.16</v>
      </c>
      <c r="D16" t="s">
        <v>126</v>
      </c>
      <c r="E16">
        <v>81.739999999999995</v>
      </c>
      <c r="H16" s="75">
        <v>2008</v>
      </c>
      <c r="I16" s="76">
        <v>81.157399999999996</v>
      </c>
      <c r="J16" s="76">
        <v>81.16</v>
      </c>
      <c r="K16" s="76" t="b">
        <v>1</v>
      </c>
      <c r="L16" s="76" t="s">
        <v>322</v>
      </c>
      <c r="M16" s="76"/>
      <c r="N16" s="76" t="s">
        <v>126</v>
      </c>
      <c r="O16" s="76">
        <v>81.738489999999999</v>
      </c>
      <c r="P16" s="76">
        <v>81.739999999999995</v>
      </c>
      <c r="Q16" s="76" t="s">
        <v>323</v>
      </c>
      <c r="R16" s="76" t="b">
        <v>1</v>
      </c>
      <c r="S16" s="76">
        <v>0</v>
      </c>
      <c r="T16" s="76" t="s">
        <v>322</v>
      </c>
      <c r="U16" s="76"/>
      <c r="V16" s="76" t="s">
        <v>113</v>
      </c>
      <c r="W16" s="76">
        <v>80.302359999999993</v>
      </c>
      <c r="X16" s="76">
        <v>80.872799999999998</v>
      </c>
      <c r="Y16" s="76">
        <v>80.585300000000004</v>
      </c>
      <c r="Z16" s="76">
        <v>79.856160000000003</v>
      </c>
      <c r="AA16" s="76">
        <v>79.93329</v>
      </c>
      <c r="AB16" s="76">
        <v>81.876760000000004</v>
      </c>
      <c r="AC16" s="76">
        <v>82.048680000000004</v>
      </c>
      <c r="AD16" s="76">
        <v>81.126459999999994</v>
      </c>
      <c r="AE16" s="76">
        <v>81.049430000000001</v>
      </c>
      <c r="AF16" s="76">
        <v>80.249889999999994</v>
      </c>
      <c r="AG16" s="76">
        <v>79.592290000000006</v>
      </c>
      <c r="AH16" s="76">
        <v>79.095119999999994</v>
      </c>
      <c r="AI16" s="76">
        <v>79.401619999999994</v>
      </c>
      <c r="AJ16" s="76">
        <v>79.421080000000003</v>
      </c>
      <c r="AK16" s="76">
        <v>78.664599999999993</v>
      </c>
      <c r="AL16" s="76">
        <v>78.973060000000004</v>
      </c>
      <c r="AM16" s="76">
        <v>80.601200000000006</v>
      </c>
      <c r="AN16" s="76"/>
      <c r="AO16" s="76"/>
      <c r="AP16" s="66"/>
    </row>
    <row r="17" spans="1:42">
      <c r="A17">
        <v>2009</v>
      </c>
      <c r="B17">
        <v>80.59</v>
      </c>
      <c r="D17" t="s">
        <v>138</v>
      </c>
      <c r="H17" s="75">
        <v>2009</v>
      </c>
      <c r="I17" s="76">
        <v>80.590140000000005</v>
      </c>
      <c r="J17" s="76">
        <v>80.59</v>
      </c>
      <c r="K17" s="76" t="b">
        <v>1</v>
      </c>
      <c r="L17" s="76" t="s">
        <v>322</v>
      </c>
      <c r="M17" s="76"/>
      <c r="N17" s="76" t="s">
        <v>138</v>
      </c>
      <c r="O17" s="76" t="s">
        <v>323</v>
      </c>
      <c r="P17" s="76" t="s">
        <v>323</v>
      </c>
      <c r="Q17" s="76" t="s">
        <v>323</v>
      </c>
      <c r="R17" s="76" t="b">
        <v>1</v>
      </c>
      <c r="S17" s="76">
        <v>0</v>
      </c>
      <c r="T17" s="76" t="s">
        <v>322</v>
      </c>
      <c r="U17" s="76"/>
      <c r="V17" s="76" t="s">
        <v>115</v>
      </c>
      <c r="W17" s="76">
        <v>79.97645</v>
      </c>
      <c r="X17" s="76">
        <v>79.715369999999993</v>
      </c>
      <c r="Y17" s="76">
        <v>79.61788</v>
      </c>
      <c r="Z17" s="76">
        <v>79.594790000000003</v>
      </c>
      <c r="AA17" s="76">
        <v>79.239410000000007</v>
      </c>
      <c r="AB17" s="76">
        <v>78.649929999999998</v>
      </c>
      <c r="AC17" s="76">
        <v>77.97457</v>
      </c>
      <c r="AD17" s="76">
        <v>77.805790000000002</v>
      </c>
      <c r="AE17" s="76">
        <v>76.917940000000002</v>
      </c>
      <c r="AF17" s="76">
        <v>76.888589999999994</v>
      </c>
      <c r="AG17" s="76">
        <v>77.221320000000006</v>
      </c>
      <c r="AH17" s="76">
        <v>77.100800000000007</v>
      </c>
      <c r="AI17" s="76">
        <v>77.312640000000002</v>
      </c>
      <c r="AJ17" s="76">
        <v>77.448250000000002</v>
      </c>
      <c r="AK17" s="76">
        <v>77.490499999999997</v>
      </c>
      <c r="AL17" s="76">
        <v>77.496049999999997</v>
      </c>
      <c r="AM17" s="76">
        <v>77.454239999999999</v>
      </c>
      <c r="AN17" s="76">
        <v>77.089290000000005</v>
      </c>
      <c r="AO17" s="76"/>
      <c r="AP17" s="66"/>
    </row>
    <row r="18" spans="1:42">
      <c r="A18">
        <v>2010</v>
      </c>
      <c r="B18">
        <v>80.8</v>
      </c>
      <c r="D18" t="s">
        <v>119</v>
      </c>
      <c r="E18">
        <v>80.72</v>
      </c>
      <c r="H18" s="75">
        <v>2010</v>
      </c>
      <c r="I18" s="76">
        <v>80.800330000000002</v>
      </c>
      <c r="J18" s="76">
        <v>80.8</v>
      </c>
      <c r="K18" s="76" t="b">
        <v>1</v>
      </c>
      <c r="L18" s="76" t="s">
        <v>322</v>
      </c>
      <c r="M18" s="76"/>
      <c r="N18" s="76" t="s">
        <v>119</v>
      </c>
      <c r="O18" s="76">
        <v>80.718895000000003</v>
      </c>
      <c r="P18" s="76">
        <v>80.72</v>
      </c>
      <c r="Q18" s="76" t="s">
        <v>323</v>
      </c>
      <c r="R18" s="76" t="b">
        <v>1</v>
      </c>
      <c r="S18" s="76">
        <v>0</v>
      </c>
      <c r="T18" s="76" t="s">
        <v>322</v>
      </c>
      <c r="U18" s="76"/>
      <c r="V18" s="76" t="s">
        <v>125</v>
      </c>
      <c r="W18" s="76">
        <v>78.886390000000006</v>
      </c>
      <c r="X18" s="76">
        <v>78.588610000000003</v>
      </c>
      <c r="Y18" s="76">
        <v>78.476039999999998</v>
      </c>
      <c r="Z18" s="76">
        <v>78.488860000000003</v>
      </c>
      <c r="AA18" s="76">
        <v>78.027630000000002</v>
      </c>
      <c r="AB18" s="76">
        <v>77.995689999999996</v>
      </c>
      <c r="AC18" s="76">
        <v>77.793120000000002</v>
      </c>
      <c r="AD18" s="76">
        <v>77.894540000000006</v>
      </c>
      <c r="AE18" s="76">
        <v>77.752129999999994</v>
      </c>
      <c r="AF18" s="76">
        <v>77.409000000000006</v>
      </c>
      <c r="AG18" s="76">
        <v>77.290760000000006</v>
      </c>
      <c r="AH18" s="76">
        <v>78.088290000000001</v>
      </c>
      <c r="AI18" s="76">
        <v>78.611620000000002</v>
      </c>
      <c r="AJ18" s="76">
        <v>78.634180000000001</v>
      </c>
      <c r="AK18" s="76">
        <v>78.765140000000002</v>
      </c>
      <c r="AL18" s="76">
        <v>79.23151</v>
      </c>
      <c r="AM18" s="76">
        <v>80.054929999999999</v>
      </c>
      <c r="AN18" s="76"/>
      <c r="AO18" s="76"/>
      <c r="AP18" s="66"/>
    </row>
    <row r="19" spans="1:42">
      <c r="A19">
        <v>2011</v>
      </c>
      <c r="B19">
        <v>80.510000000000005</v>
      </c>
      <c r="D19" t="s">
        <v>97</v>
      </c>
      <c r="E19">
        <v>81.53</v>
      </c>
      <c r="H19" s="75">
        <v>2011</v>
      </c>
      <c r="I19" s="76">
        <v>80.511150000000001</v>
      </c>
      <c r="J19" s="76">
        <v>80.510000000000005</v>
      </c>
      <c r="K19" s="76" t="b">
        <v>1</v>
      </c>
      <c r="L19" s="76" t="s">
        <v>322</v>
      </c>
      <c r="M19" s="76"/>
      <c r="N19" s="76" t="s">
        <v>97</v>
      </c>
      <c r="O19" s="76">
        <v>81.527607000000003</v>
      </c>
      <c r="P19" s="76">
        <v>81.53</v>
      </c>
      <c r="Q19" s="76" t="s">
        <v>323</v>
      </c>
      <c r="R19" s="76" t="b">
        <v>1</v>
      </c>
      <c r="S19" s="76">
        <v>0</v>
      </c>
      <c r="T19" s="76" t="s">
        <v>322</v>
      </c>
      <c r="U19" s="76"/>
      <c r="V19" s="76" t="s">
        <v>135</v>
      </c>
      <c r="W19" s="76">
        <v>82.821659999999994</v>
      </c>
      <c r="X19" s="76">
        <v>82.674220000000005</v>
      </c>
      <c r="Y19" s="76">
        <v>82.813069999999996</v>
      </c>
      <c r="Z19" s="76">
        <v>83.306560000000005</v>
      </c>
      <c r="AA19" s="76">
        <v>83.688779999999994</v>
      </c>
      <c r="AB19" s="76">
        <v>84.049009999999996</v>
      </c>
      <c r="AC19" s="76">
        <v>84.073819999999998</v>
      </c>
      <c r="AD19" s="76">
        <v>84.126149999999996</v>
      </c>
      <c r="AE19" s="76">
        <v>84.073179999999994</v>
      </c>
      <c r="AF19" s="76">
        <v>84.144289999999998</v>
      </c>
      <c r="AG19" s="76">
        <v>84.359809999999996</v>
      </c>
      <c r="AH19" s="76">
        <v>85.05753</v>
      </c>
      <c r="AI19" s="76">
        <v>84.996369999999999</v>
      </c>
      <c r="AJ19" s="76">
        <v>85.042469999999994</v>
      </c>
      <c r="AK19" s="76">
        <v>85.14631</v>
      </c>
      <c r="AL19" s="76">
        <v>85.374700000000004</v>
      </c>
      <c r="AM19" s="76">
        <v>85.27167</v>
      </c>
      <c r="AN19" s="76"/>
      <c r="AO19" s="76"/>
      <c r="AP19" s="66"/>
    </row>
    <row r="20" spans="1:42">
      <c r="A20">
        <v>2012</v>
      </c>
      <c r="B20">
        <v>80.010000000000005</v>
      </c>
      <c r="D20" t="s">
        <v>135</v>
      </c>
      <c r="E20">
        <v>85.37</v>
      </c>
      <c r="H20" s="75">
        <v>2012</v>
      </c>
      <c r="I20" s="76">
        <v>80.011049999999997</v>
      </c>
      <c r="J20" s="76">
        <v>80.010000000000005</v>
      </c>
      <c r="K20" s="76" t="b">
        <v>1</v>
      </c>
      <c r="L20" s="76" t="s">
        <v>322</v>
      </c>
      <c r="M20" s="76"/>
      <c r="N20" s="76" t="s">
        <v>135</v>
      </c>
      <c r="O20" s="76">
        <v>85.374697999999995</v>
      </c>
      <c r="P20" s="76">
        <v>85.37</v>
      </c>
      <c r="Q20" s="76" t="s">
        <v>323</v>
      </c>
      <c r="R20" s="76" t="b">
        <v>1</v>
      </c>
      <c r="S20" s="76">
        <v>0</v>
      </c>
      <c r="T20" s="76" t="s">
        <v>322</v>
      </c>
      <c r="U20" s="76"/>
      <c r="V20" s="76" t="s">
        <v>98</v>
      </c>
      <c r="W20" s="76">
        <v>82.012039999999999</v>
      </c>
      <c r="X20" s="76">
        <v>82.16968</v>
      </c>
      <c r="Y20" s="76">
        <v>79.83493</v>
      </c>
      <c r="Z20" s="76">
        <v>78.593980000000002</v>
      </c>
      <c r="AA20" s="76">
        <v>79.496480000000005</v>
      </c>
      <c r="AB20" s="76">
        <v>79.833749999999995</v>
      </c>
      <c r="AC20" s="76">
        <v>79.557230000000004</v>
      </c>
      <c r="AD20" s="76">
        <v>78.059510000000003</v>
      </c>
      <c r="AE20" s="76">
        <v>76.932019999999994</v>
      </c>
      <c r="AF20" s="76">
        <v>77.049409999999995</v>
      </c>
      <c r="AG20" s="76">
        <v>77.126239999999996</v>
      </c>
      <c r="AH20" s="76">
        <v>78.322980000000001</v>
      </c>
      <c r="AI20" s="76">
        <v>78.748490000000004</v>
      </c>
      <c r="AJ20" s="76">
        <v>78.928399999999996</v>
      </c>
      <c r="AK20" s="76">
        <v>79.443839999999994</v>
      </c>
      <c r="AL20" s="76">
        <v>79.437399999999997</v>
      </c>
      <c r="AM20" s="76">
        <v>79.475229999999996</v>
      </c>
      <c r="AN20" s="76"/>
      <c r="AO20" s="76"/>
      <c r="AP20" s="66"/>
    </row>
    <row r="21" spans="1:42">
      <c r="A21">
        <v>2013</v>
      </c>
      <c r="B21">
        <v>80.09</v>
      </c>
      <c r="D21" t="s">
        <v>98</v>
      </c>
      <c r="E21">
        <v>79.44</v>
      </c>
      <c r="H21" s="75">
        <v>2013</v>
      </c>
      <c r="I21" s="76">
        <v>80.086179999999999</v>
      </c>
      <c r="J21" s="76">
        <v>80.09</v>
      </c>
      <c r="K21" s="76" t="b">
        <v>1</v>
      </c>
      <c r="L21" s="76" t="s">
        <v>322</v>
      </c>
      <c r="M21" s="76"/>
      <c r="N21" s="76" t="s">
        <v>98</v>
      </c>
      <c r="O21" s="76">
        <v>79.437404000000001</v>
      </c>
      <c r="P21" s="76">
        <v>79.44</v>
      </c>
      <c r="Q21" s="76" t="s">
        <v>323</v>
      </c>
      <c r="R21" s="76" t="b">
        <v>1</v>
      </c>
      <c r="S21" s="76">
        <v>0</v>
      </c>
      <c r="T21" s="76" t="s">
        <v>322</v>
      </c>
      <c r="U21" s="76"/>
      <c r="V21" s="76" t="s">
        <v>97</v>
      </c>
      <c r="W21" s="76">
        <v>83.535619999999994</v>
      </c>
      <c r="X21" s="76">
        <v>82.622299999999996</v>
      </c>
      <c r="Y21" s="76">
        <v>82.836709999999997</v>
      </c>
      <c r="Z21" s="76">
        <v>82.066689999999994</v>
      </c>
      <c r="AA21" s="76">
        <v>82.564409999999995</v>
      </c>
      <c r="AB21" s="76">
        <v>82.662639999999996</v>
      </c>
      <c r="AC21" s="76">
        <v>82.857659999999996</v>
      </c>
      <c r="AD21" s="76">
        <v>81.072640000000007</v>
      </c>
      <c r="AE21" s="76">
        <v>80.429839999999999</v>
      </c>
      <c r="AF21" s="76">
        <v>80.433430000000001</v>
      </c>
      <c r="AG21" s="76">
        <v>80.109139999999996</v>
      </c>
      <c r="AH21" s="76">
        <v>80.677430000000001</v>
      </c>
      <c r="AI21" s="76">
        <v>81.013040000000004</v>
      </c>
      <c r="AJ21" s="76">
        <v>80.947810000000004</v>
      </c>
      <c r="AK21" s="76">
        <v>80.758690000000001</v>
      </c>
      <c r="AL21" s="76">
        <v>81.527609999999996</v>
      </c>
      <c r="AM21" s="76">
        <v>82.405659999999997</v>
      </c>
      <c r="AN21" s="76"/>
      <c r="AO21" s="76"/>
      <c r="AP21" s="66"/>
    </row>
    <row r="22" spans="1:42">
      <c r="A22">
        <v>2014</v>
      </c>
      <c r="B22">
        <v>80.17</v>
      </c>
      <c r="D22" t="s">
        <v>120</v>
      </c>
      <c r="E22">
        <v>78.69</v>
      </c>
      <c r="H22" s="75">
        <v>2014</v>
      </c>
      <c r="I22" s="76">
        <v>80.173289999999994</v>
      </c>
      <c r="J22" s="76">
        <v>80.17</v>
      </c>
      <c r="K22" s="76" t="b">
        <v>1</v>
      </c>
      <c r="L22" s="76" t="s">
        <v>322</v>
      </c>
      <c r="M22" s="76"/>
      <c r="N22" s="76" t="s">
        <v>120</v>
      </c>
      <c r="O22" s="76">
        <v>78.691322</v>
      </c>
      <c r="P22" s="76">
        <v>78.69</v>
      </c>
      <c r="Q22" s="76" t="s">
        <v>323</v>
      </c>
      <c r="R22" s="76" t="b">
        <v>1</v>
      </c>
      <c r="S22" s="76">
        <v>0</v>
      </c>
      <c r="T22" s="76" t="s">
        <v>322</v>
      </c>
      <c r="U22" s="76"/>
      <c r="V22" s="76" t="s">
        <v>100</v>
      </c>
      <c r="W22" s="76">
        <v>77.537549999999996</v>
      </c>
      <c r="X22" s="76">
        <v>77.633150000000001</v>
      </c>
      <c r="Y22" s="76">
        <v>77.623400000000004</v>
      </c>
      <c r="Z22" s="76">
        <v>77.670339999999996</v>
      </c>
      <c r="AA22" s="76">
        <v>77.453580000000002</v>
      </c>
      <c r="AB22" s="76">
        <v>77.882480000000001</v>
      </c>
      <c r="AC22" s="76">
        <v>77.77064</v>
      </c>
      <c r="AD22" s="76">
        <v>77.850250000000003</v>
      </c>
      <c r="AE22" s="76">
        <v>77.983940000000004</v>
      </c>
      <c r="AF22" s="76">
        <v>78.579989999999995</v>
      </c>
      <c r="AG22" s="76">
        <v>78.331440000000001</v>
      </c>
      <c r="AH22" s="76">
        <v>78.455060000000003</v>
      </c>
      <c r="AI22" s="76">
        <v>78.377830000000003</v>
      </c>
      <c r="AJ22" s="76">
        <v>78.820899999999995</v>
      </c>
      <c r="AK22" s="76">
        <v>79.148790000000005</v>
      </c>
      <c r="AL22" s="76">
        <v>79.91404</v>
      </c>
      <c r="AM22" s="76">
        <v>80.957579999999993</v>
      </c>
      <c r="AN22" s="76"/>
      <c r="AO22" s="76"/>
      <c r="AP22" s="66"/>
    </row>
    <row r="23" spans="1:42">
      <c r="A23">
        <v>2015</v>
      </c>
      <c r="B23">
        <v>80.02</v>
      </c>
      <c r="D23" t="s">
        <v>101</v>
      </c>
      <c r="E23">
        <v>80.05</v>
      </c>
      <c r="H23" s="75">
        <v>2015</v>
      </c>
      <c r="I23" s="76">
        <v>80.018259999999998</v>
      </c>
      <c r="J23" s="76">
        <v>80.02</v>
      </c>
      <c r="K23" s="76" t="b">
        <v>1</v>
      </c>
      <c r="L23" s="76" t="s">
        <v>322</v>
      </c>
      <c r="M23" s="76"/>
      <c r="N23" s="76" t="s">
        <v>101</v>
      </c>
      <c r="O23" s="76">
        <v>80.054456999999999</v>
      </c>
      <c r="P23" s="76">
        <v>80.05</v>
      </c>
      <c r="Q23" s="76" t="s">
        <v>323</v>
      </c>
      <c r="R23" s="76" t="b">
        <v>1</v>
      </c>
      <c r="S23" s="76">
        <v>0</v>
      </c>
      <c r="T23" s="76" t="s">
        <v>322</v>
      </c>
      <c r="U23" s="76"/>
      <c r="V23" s="76" t="s">
        <v>130</v>
      </c>
      <c r="W23" s="76">
        <v>75.840040000000002</v>
      </c>
      <c r="X23" s="76">
        <v>76.032849999999996</v>
      </c>
      <c r="Y23" s="76">
        <v>76.757109999999997</v>
      </c>
      <c r="Z23" s="76">
        <v>76.750559999999993</v>
      </c>
      <c r="AA23" s="76">
        <v>76.597359999999995</v>
      </c>
      <c r="AB23" s="76">
        <v>79.094710000000006</v>
      </c>
      <c r="AC23" s="76">
        <v>79.032489999999996</v>
      </c>
      <c r="AD23" s="76">
        <v>79.984610000000004</v>
      </c>
      <c r="AE23" s="76">
        <v>80.455560000000006</v>
      </c>
      <c r="AF23" s="76">
        <v>80.377080000000007</v>
      </c>
      <c r="AG23" s="76">
        <v>80.504080000000002</v>
      </c>
      <c r="AH23" s="76">
        <v>81.501419999999996</v>
      </c>
      <c r="AI23" s="76">
        <v>81.396469999999994</v>
      </c>
      <c r="AJ23" s="76">
        <v>81.361869999999996</v>
      </c>
      <c r="AK23" s="76">
        <v>81.519769999999994</v>
      </c>
      <c r="AL23" s="76">
        <v>82.369579999999999</v>
      </c>
      <c r="AM23" s="76">
        <v>81.927800000000005</v>
      </c>
      <c r="AN23" s="76"/>
      <c r="AO23" s="76"/>
      <c r="AP23" s="66"/>
    </row>
    <row r="24" spans="1:42">
      <c r="A24">
        <v>2016</v>
      </c>
      <c r="B24">
        <v>79.95</v>
      </c>
      <c r="D24" t="s">
        <v>110</v>
      </c>
      <c r="E24">
        <v>82.22</v>
      </c>
      <c r="H24" s="75">
        <v>2016</v>
      </c>
      <c r="I24" s="76">
        <v>79.952079999999995</v>
      </c>
      <c r="J24" s="76">
        <v>79.95</v>
      </c>
      <c r="K24" s="76" t="b">
        <v>1</v>
      </c>
      <c r="L24" s="76" t="s">
        <v>322</v>
      </c>
      <c r="M24" s="76"/>
      <c r="N24" s="76" t="s">
        <v>110</v>
      </c>
      <c r="O24" s="76">
        <v>82.224096000000003</v>
      </c>
      <c r="P24" s="76">
        <v>82.22</v>
      </c>
      <c r="Q24" s="76" t="s">
        <v>323</v>
      </c>
      <c r="R24" s="76" t="b">
        <v>1</v>
      </c>
      <c r="S24" s="76">
        <v>0</v>
      </c>
      <c r="T24" s="76" t="s">
        <v>322</v>
      </c>
      <c r="U24" s="76"/>
      <c r="V24" s="76" t="s">
        <v>111</v>
      </c>
      <c r="W24" s="76">
        <v>81.314480000000003</v>
      </c>
      <c r="X24" s="76">
        <v>80.853480000000005</v>
      </c>
      <c r="Y24" s="76">
        <v>81.266540000000006</v>
      </c>
      <c r="Z24" s="76">
        <v>81.546009999999995</v>
      </c>
      <c r="AA24" s="76">
        <v>81.477080000000001</v>
      </c>
      <c r="AB24" s="76">
        <v>81.660650000000004</v>
      </c>
      <c r="AC24" s="76">
        <v>81.562150000000003</v>
      </c>
      <c r="AD24" s="76">
        <v>81.667950000000005</v>
      </c>
      <c r="AE24" s="76">
        <v>81.274360000000001</v>
      </c>
      <c r="AF24" s="76">
        <v>80.818529999999996</v>
      </c>
      <c r="AG24" s="76">
        <v>80.909379999999999</v>
      </c>
      <c r="AH24" s="76">
        <v>80.545569999999998</v>
      </c>
      <c r="AI24" s="76">
        <v>80.538560000000004</v>
      </c>
      <c r="AJ24" s="76">
        <v>80.457750000000004</v>
      </c>
      <c r="AK24" s="76">
        <v>80.467519999999993</v>
      </c>
      <c r="AL24" s="76">
        <v>80.52355</v>
      </c>
      <c r="AM24" s="76">
        <v>80.301599999999993</v>
      </c>
      <c r="AN24" s="76"/>
      <c r="AO24" s="76"/>
      <c r="AP24" s="66"/>
    </row>
    <row r="25" spans="1:42">
      <c r="A25">
        <v>2017</v>
      </c>
      <c r="B25">
        <v>79.94</v>
      </c>
      <c r="D25" t="s">
        <v>122</v>
      </c>
      <c r="E25">
        <v>78.12</v>
      </c>
      <c r="H25" s="75">
        <v>2017</v>
      </c>
      <c r="I25" s="76">
        <v>79.943359999999998</v>
      </c>
      <c r="J25" s="76">
        <v>79.94</v>
      </c>
      <c r="K25" s="76" t="b">
        <v>1</v>
      </c>
      <c r="L25" s="76" t="s">
        <v>322</v>
      </c>
      <c r="M25" s="76"/>
      <c r="N25" s="76" t="s">
        <v>122</v>
      </c>
      <c r="O25" s="76">
        <v>78.118253999999993</v>
      </c>
      <c r="P25" s="76">
        <v>78.12</v>
      </c>
      <c r="Q25" s="76" t="s">
        <v>323</v>
      </c>
      <c r="R25" s="76" t="b">
        <v>1</v>
      </c>
      <c r="S25" s="76">
        <v>0</v>
      </c>
      <c r="T25" s="76" t="s">
        <v>322</v>
      </c>
      <c r="U25" s="76"/>
      <c r="V25" s="76" t="s">
        <v>131</v>
      </c>
      <c r="W25" s="76">
        <v>73.800210000000007</v>
      </c>
      <c r="X25" s="76">
        <v>73.704390000000004</v>
      </c>
      <c r="Y25" s="76">
        <v>73.870109999999997</v>
      </c>
      <c r="Z25" s="76">
        <v>74.487099999999998</v>
      </c>
      <c r="AA25" s="76">
        <v>73.962800000000001</v>
      </c>
      <c r="AB25" s="76">
        <v>74.458780000000004</v>
      </c>
      <c r="AC25" s="76">
        <v>74.492769999999993</v>
      </c>
      <c r="AD25" s="76">
        <v>74.844269999999995</v>
      </c>
      <c r="AE25" s="76">
        <v>74.344179999999994</v>
      </c>
      <c r="AF25" s="76">
        <v>73.94314</v>
      </c>
      <c r="AG25" s="76">
        <v>73.233519999999999</v>
      </c>
      <c r="AH25" s="76">
        <v>73.366380000000007</v>
      </c>
      <c r="AI25" s="76">
        <v>73.605029999999999</v>
      </c>
      <c r="AJ25" s="76">
        <v>73.559970000000007</v>
      </c>
      <c r="AK25" s="76">
        <v>73.753699999999995</v>
      </c>
      <c r="AL25" s="76">
        <v>73.942449999999994</v>
      </c>
      <c r="AM25" s="76"/>
      <c r="AN25" s="76"/>
      <c r="AO25" s="76"/>
      <c r="AP25" s="66"/>
    </row>
    <row r="26" spans="1:42">
      <c r="A26">
        <v>2018</v>
      </c>
      <c r="B26">
        <v>80.209999999999994</v>
      </c>
      <c r="D26" t="s">
        <v>112</v>
      </c>
      <c r="E26">
        <v>81.93</v>
      </c>
      <c r="H26" s="75">
        <v>2018</v>
      </c>
      <c r="I26" s="76">
        <v>80.211399999999998</v>
      </c>
      <c r="J26" s="76">
        <v>80.209999999999994</v>
      </c>
      <c r="K26" s="76" t="b">
        <v>1</v>
      </c>
      <c r="L26" s="76" t="s">
        <v>322</v>
      </c>
      <c r="M26" s="76"/>
      <c r="N26" s="76" t="s">
        <v>112</v>
      </c>
      <c r="O26" s="76">
        <v>81.929716999999997</v>
      </c>
      <c r="P26" s="76">
        <v>81.93</v>
      </c>
      <c r="Q26" s="76" t="s">
        <v>323</v>
      </c>
      <c r="R26" s="76" t="b">
        <v>1</v>
      </c>
      <c r="S26" s="76">
        <v>0</v>
      </c>
      <c r="T26" s="76" t="s">
        <v>322</v>
      </c>
      <c r="U26" s="76"/>
      <c r="V26" s="76" t="s">
        <v>110</v>
      </c>
      <c r="W26" s="76">
        <v>81.715469999999996</v>
      </c>
      <c r="X26" s="76">
        <v>82.386269999999996</v>
      </c>
      <c r="Y26" s="76">
        <v>80.668440000000004</v>
      </c>
      <c r="Z26" s="76">
        <v>81.364090000000004</v>
      </c>
      <c r="AA26" s="76">
        <v>81.443719999999999</v>
      </c>
      <c r="AB26" s="76">
        <v>82.036879999999996</v>
      </c>
      <c r="AC26" s="76">
        <v>81.262720000000002</v>
      </c>
      <c r="AD26" s="76">
        <v>82.041129999999995</v>
      </c>
      <c r="AE26" s="76">
        <v>82.359719999999996</v>
      </c>
      <c r="AF26" s="76">
        <v>82.284109999999998</v>
      </c>
      <c r="AG26" s="76">
        <v>82.503200000000007</v>
      </c>
      <c r="AH26" s="76">
        <v>82.616110000000006</v>
      </c>
      <c r="AI26" s="76">
        <v>82.224959999999996</v>
      </c>
      <c r="AJ26" s="76">
        <v>82.331569999999999</v>
      </c>
      <c r="AK26" s="76">
        <v>82.092339999999993</v>
      </c>
      <c r="AL26" s="76">
        <v>82.224100000000007</v>
      </c>
      <c r="AM26" s="76">
        <v>82.590950000000007</v>
      </c>
      <c r="AN26" s="76">
        <v>82.060929999999999</v>
      </c>
      <c r="AO26" s="76"/>
      <c r="AP26" s="66"/>
    </row>
    <row r="27" spans="1:42">
      <c r="A27">
        <v>2019</v>
      </c>
      <c r="B27">
        <v>80.819999999999993</v>
      </c>
      <c r="D27" t="s">
        <v>111</v>
      </c>
      <c r="E27">
        <v>80.52</v>
      </c>
      <c r="H27" s="75">
        <v>2019</v>
      </c>
      <c r="I27" s="76">
        <v>80.818889999999996</v>
      </c>
      <c r="J27" s="76">
        <v>80.819999999999993</v>
      </c>
      <c r="K27" s="76" t="b">
        <v>1</v>
      </c>
      <c r="L27" s="76" t="s">
        <v>322</v>
      </c>
      <c r="M27" s="76"/>
      <c r="N27" s="76" t="s">
        <v>111</v>
      </c>
      <c r="O27" s="76">
        <v>80.523544999999999</v>
      </c>
      <c r="P27" s="76">
        <v>80.52</v>
      </c>
      <c r="Q27" s="76" t="s">
        <v>323</v>
      </c>
      <c r="R27" s="76" t="b">
        <v>1</v>
      </c>
      <c r="S27" s="76">
        <v>0</v>
      </c>
      <c r="T27" s="76" t="s">
        <v>322</v>
      </c>
      <c r="U27" s="76"/>
      <c r="V27" s="76" t="s">
        <v>104</v>
      </c>
      <c r="W27" s="76">
        <v>78.722350000000006</v>
      </c>
      <c r="X27" s="76">
        <v>77.817689999999999</v>
      </c>
      <c r="Y27" s="76">
        <v>78.076179999999994</v>
      </c>
      <c r="Z27" s="76">
        <v>78.186229999999995</v>
      </c>
      <c r="AA27" s="76">
        <v>78.180099999999996</v>
      </c>
      <c r="AB27" s="76">
        <v>77.358930000000001</v>
      </c>
      <c r="AC27" s="76">
        <v>77.373239999999996</v>
      </c>
      <c r="AD27" s="76">
        <v>76.726259999999996</v>
      </c>
      <c r="AE27" s="76">
        <v>77.441800000000001</v>
      </c>
      <c r="AF27" s="76">
        <v>77.99803</v>
      </c>
      <c r="AG27" s="76">
        <v>77.460400000000007</v>
      </c>
      <c r="AH27" s="76">
        <v>77.816950000000006</v>
      </c>
      <c r="AI27" s="76">
        <v>78.15061</v>
      </c>
      <c r="AJ27" s="76">
        <v>78.277280000000005</v>
      </c>
      <c r="AK27" s="76">
        <v>78.134550000000004</v>
      </c>
      <c r="AL27" s="76">
        <v>78.644260000000003</v>
      </c>
      <c r="AM27" s="76">
        <v>79.355339999999998</v>
      </c>
      <c r="AN27" s="76"/>
      <c r="AO27" s="76"/>
      <c r="AP27" s="66"/>
    </row>
    <row r="28" spans="1:42">
      <c r="A28">
        <v>2020</v>
      </c>
      <c r="B28">
        <v>81.25</v>
      </c>
      <c r="D28" t="s">
        <v>123</v>
      </c>
      <c r="E28">
        <v>82.28</v>
      </c>
      <c r="H28" s="75">
        <v>2020</v>
      </c>
      <c r="I28" s="76">
        <v>81.248080000000002</v>
      </c>
      <c r="J28" s="76">
        <v>81.25</v>
      </c>
      <c r="K28" s="76" t="b">
        <v>1</v>
      </c>
      <c r="L28" s="76" t="s">
        <v>322</v>
      </c>
      <c r="M28" s="76"/>
      <c r="N28" s="76" t="s">
        <v>123</v>
      </c>
      <c r="O28" s="76">
        <v>82.172792000000001</v>
      </c>
      <c r="P28" s="76">
        <v>82.17</v>
      </c>
      <c r="Q28" s="76" t="s">
        <v>323</v>
      </c>
      <c r="R28" s="109" t="b">
        <v>0</v>
      </c>
      <c r="S28" s="109">
        <v>-0.11</v>
      </c>
      <c r="T28" s="109" t="s">
        <v>325</v>
      </c>
      <c r="U28" s="76"/>
      <c r="V28" s="76" t="s">
        <v>119</v>
      </c>
      <c r="W28" s="76">
        <v>84.322609999999997</v>
      </c>
      <c r="X28" s="76">
        <v>83.944090000000003</v>
      </c>
      <c r="Y28" s="76">
        <v>83.608249999999998</v>
      </c>
      <c r="Z28" s="76">
        <v>83.205550000000002</v>
      </c>
      <c r="AA28" s="76">
        <v>82.946700000000007</v>
      </c>
      <c r="AB28" s="76">
        <v>82.889020000000002</v>
      </c>
      <c r="AC28" s="76">
        <v>82.216250000000002</v>
      </c>
      <c r="AD28" s="76">
        <v>81.604159999999993</v>
      </c>
      <c r="AE28" s="76">
        <v>80.73263</v>
      </c>
      <c r="AF28" s="76">
        <v>80.389539999999997</v>
      </c>
      <c r="AG28" s="76">
        <v>79.524140000000003</v>
      </c>
      <c r="AH28" s="76">
        <v>79.823319999999995</v>
      </c>
      <c r="AI28" s="76">
        <v>80.243930000000006</v>
      </c>
      <c r="AJ28" s="76">
        <v>80.413939999999997</v>
      </c>
      <c r="AK28" s="76">
        <v>80.514989999999997</v>
      </c>
      <c r="AL28" s="76">
        <v>80.718900000000005</v>
      </c>
      <c r="AM28" s="76">
        <v>81.312610000000006</v>
      </c>
      <c r="AN28" s="76"/>
      <c r="AO28" s="76"/>
      <c r="AP28" s="66"/>
    </row>
    <row r="29" spans="1:42">
      <c r="D29" t="s">
        <v>87</v>
      </c>
      <c r="E29">
        <v>80.819999999999993</v>
      </c>
      <c r="H29" s="66"/>
      <c r="I29" s="66"/>
      <c r="J29" s="66"/>
      <c r="K29" s="66"/>
      <c r="L29" s="66"/>
      <c r="M29" s="66"/>
      <c r="N29" s="76" t="s">
        <v>87</v>
      </c>
      <c r="O29" s="76">
        <v>80.818889999999996</v>
      </c>
      <c r="P29" s="76">
        <v>80.819999999999993</v>
      </c>
      <c r="Q29" s="76" t="s">
        <v>323</v>
      </c>
      <c r="R29" s="76" t="b">
        <v>1</v>
      </c>
      <c r="S29" s="76">
        <v>0</v>
      </c>
      <c r="T29" s="76" t="s">
        <v>322</v>
      </c>
      <c r="U29" s="76"/>
      <c r="V29" s="76" t="s">
        <v>326</v>
      </c>
      <c r="W29" s="76"/>
      <c r="X29" s="76"/>
      <c r="Y29" s="76"/>
      <c r="Z29" s="76"/>
      <c r="AA29" s="76"/>
      <c r="AB29" s="76"/>
      <c r="AC29" s="76"/>
      <c r="AD29" s="76">
        <v>80.234189999999998</v>
      </c>
      <c r="AE29" s="76">
        <v>79.464579999999998</v>
      </c>
      <c r="AF29" s="76">
        <v>80.483400000000003</v>
      </c>
      <c r="AG29" s="76">
        <v>81.425020000000004</v>
      </c>
      <c r="AH29" s="76">
        <v>81.999579999999995</v>
      </c>
      <c r="AI29" s="76">
        <v>82.172809999999998</v>
      </c>
      <c r="AJ29" s="76">
        <v>82.508570000000006</v>
      </c>
      <c r="AK29" s="76">
        <v>82.274259999999998</v>
      </c>
      <c r="AL29" s="76">
        <v>82.498159999999999</v>
      </c>
      <c r="AM29" s="76"/>
      <c r="AN29" s="76"/>
      <c r="AO29" s="76"/>
      <c r="AP29" s="66"/>
    </row>
    <row r="30" spans="1:42">
      <c r="D30" t="s">
        <v>118</v>
      </c>
      <c r="E30">
        <v>80.680000000000007</v>
      </c>
      <c r="H30" s="66"/>
      <c r="I30" s="66"/>
      <c r="J30" s="66"/>
      <c r="K30" s="66"/>
      <c r="L30" s="66"/>
      <c r="M30" s="66"/>
      <c r="N30" s="76" t="s">
        <v>118</v>
      </c>
      <c r="O30" s="76">
        <v>80.682120999999995</v>
      </c>
      <c r="P30" s="76">
        <v>80.680000000000007</v>
      </c>
      <c r="Q30" s="76" t="s">
        <v>323</v>
      </c>
      <c r="R30" s="76" t="b">
        <v>1</v>
      </c>
      <c r="S30" s="76">
        <v>0</v>
      </c>
      <c r="T30" s="76" t="s">
        <v>322</v>
      </c>
      <c r="U30" s="76"/>
      <c r="V30" s="76" t="s">
        <v>137</v>
      </c>
      <c r="W30" s="76">
        <v>68.523309999999995</v>
      </c>
      <c r="X30" s="76">
        <v>69.315420000000003</v>
      </c>
      <c r="Y30" s="76">
        <v>68.626819999999995</v>
      </c>
      <c r="Z30" s="76">
        <v>69.191360000000003</v>
      </c>
      <c r="AA30" s="76">
        <v>68.982979999999998</v>
      </c>
      <c r="AB30" s="76">
        <v>69.843879999999999</v>
      </c>
      <c r="AC30" s="76">
        <v>70.393020000000007</v>
      </c>
      <c r="AD30" s="76">
        <v>69.765770000000003</v>
      </c>
      <c r="AE30" s="76">
        <v>70.228250000000003</v>
      </c>
      <c r="AF30" s="76">
        <v>70.614170000000001</v>
      </c>
      <c r="AG30" s="76">
        <v>70.199089999999998</v>
      </c>
      <c r="AH30" s="76">
        <v>71.603229999999996</v>
      </c>
      <c r="AI30" s="76">
        <v>71.484979999999993</v>
      </c>
      <c r="AJ30" s="76">
        <v>71.996449999999996</v>
      </c>
      <c r="AK30" s="76">
        <v>72.865049999999997</v>
      </c>
      <c r="AL30" s="76">
        <v>72.527799999999999</v>
      </c>
      <c r="AM30" s="76">
        <v>71.592699999999994</v>
      </c>
      <c r="AN30" s="76"/>
      <c r="AO30" s="76"/>
      <c r="AP30" s="66"/>
    </row>
    <row r="31" spans="1:42">
      <c r="D31" t="s">
        <v>114</v>
      </c>
      <c r="E31">
        <v>79.25</v>
      </c>
      <c r="H31" s="66"/>
      <c r="I31" s="66"/>
      <c r="J31" s="66"/>
      <c r="K31" s="66"/>
      <c r="L31" s="66"/>
      <c r="M31" s="66"/>
      <c r="N31" s="76" t="s">
        <v>114</v>
      </c>
      <c r="O31" s="76">
        <v>79.252264999999994</v>
      </c>
      <c r="P31" s="76">
        <v>79.25</v>
      </c>
      <c r="Q31" s="76" t="s">
        <v>323</v>
      </c>
      <c r="R31" s="76" t="b">
        <v>1</v>
      </c>
      <c r="S31" s="76">
        <v>0</v>
      </c>
      <c r="T31" s="76" t="s">
        <v>322</v>
      </c>
      <c r="U31" s="76"/>
      <c r="V31" s="76" t="s">
        <v>112</v>
      </c>
      <c r="W31" s="76">
        <v>81.455280000000002</v>
      </c>
      <c r="X31" s="76">
        <v>81.239289999999997</v>
      </c>
      <c r="Y31" s="76">
        <v>81.471090000000004</v>
      </c>
      <c r="Z31" s="76">
        <v>81.550560000000004</v>
      </c>
      <c r="AA31" s="76">
        <v>81.644530000000003</v>
      </c>
      <c r="AB31" s="76">
        <v>80.247550000000004</v>
      </c>
      <c r="AC31" s="76">
        <v>79.682869999999994</v>
      </c>
      <c r="AD31" s="76">
        <v>80.111750000000001</v>
      </c>
      <c r="AE31" s="76">
        <v>80.039510000000007</v>
      </c>
      <c r="AF31" s="76">
        <v>79.966740000000001</v>
      </c>
      <c r="AG31" s="76">
        <v>80.405860000000004</v>
      </c>
      <c r="AH31" s="76">
        <v>80.75573</v>
      </c>
      <c r="AI31" s="76">
        <v>80.755489999999995</v>
      </c>
      <c r="AJ31" s="76">
        <v>81.260170000000002</v>
      </c>
      <c r="AK31" s="76">
        <v>81.653599999999997</v>
      </c>
      <c r="AL31" s="76">
        <v>81.929720000000003</v>
      </c>
      <c r="AM31" s="76">
        <v>82.653959999999998</v>
      </c>
      <c r="AN31" s="76"/>
      <c r="AO31" s="76"/>
      <c r="AP31" s="66"/>
    </row>
    <row r="32" spans="1:42">
      <c r="D32" t="s">
        <v>121</v>
      </c>
      <c r="E32">
        <v>79.34</v>
      </c>
      <c r="H32" s="66"/>
      <c r="I32" s="66"/>
      <c r="J32" s="66"/>
      <c r="K32" s="66"/>
      <c r="L32" s="66"/>
      <c r="M32" s="66"/>
      <c r="N32" s="76" t="s">
        <v>121</v>
      </c>
      <c r="O32" s="76">
        <v>79.335178999999997</v>
      </c>
      <c r="P32" s="76">
        <v>79.34</v>
      </c>
      <c r="Q32" s="76" t="s">
        <v>323</v>
      </c>
      <c r="R32" s="76" t="b">
        <v>1</v>
      </c>
      <c r="S32" s="76">
        <v>0</v>
      </c>
      <c r="T32" s="76" t="s">
        <v>322</v>
      </c>
      <c r="U32" s="76"/>
      <c r="V32" s="76" t="s">
        <v>327</v>
      </c>
      <c r="W32" s="76">
        <v>80.455969999999994</v>
      </c>
      <c r="X32" s="76">
        <v>79.935900000000004</v>
      </c>
      <c r="Y32" s="76">
        <v>79.659369999999996</v>
      </c>
      <c r="Z32" s="76">
        <v>79.584440000000001</v>
      </c>
      <c r="AA32" s="76">
        <v>80.064480000000003</v>
      </c>
      <c r="AB32" s="76">
        <v>80.361440000000002</v>
      </c>
      <c r="AC32" s="76">
        <v>80.228930000000005</v>
      </c>
      <c r="AD32" s="76">
        <v>80.848479999999995</v>
      </c>
      <c r="AE32" s="76">
        <v>81.243639999999999</v>
      </c>
      <c r="AF32" s="76">
        <v>81.524690000000007</v>
      </c>
      <c r="AG32" s="76">
        <v>81.854190000000003</v>
      </c>
      <c r="AH32" s="76"/>
      <c r="AI32" s="76"/>
      <c r="AJ32" s="76"/>
      <c r="AK32" s="76"/>
      <c r="AL32" s="76"/>
      <c r="AM32" s="76"/>
      <c r="AN32" s="76"/>
      <c r="AO32" s="76"/>
      <c r="AP32" s="66"/>
    </row>
    <row r="33" spans="4:42">
      <c r="D33" t="s">
        <v>113</v>
      </c>
      <c r="E33">
        <v>79.05</v>
      </c>
      <c r="H33" s="66"/>
      <c r="I33" s="66"/>
      <c r="J33" s="66"/>
      <c r="K33" s="66"/>
      <c r="L33" s="66"/>
      <c r="M33" s="66"/>
      <c r="N33" s="76" t="s">
        <v>113</v>
      </c>
      <c r="O33" s="76">
        <v>78.973059000000006</v>
      </c>
      <c r="P33" s="76">
        <v>78.97</v>
      </c>
      <c r="Q33" s="76" t="s">
        <v>323</v>
      </c>
      <c r="R33" s="109" t="b">
        <v>0</v>
      </c>
      <c r="S33" s="109">
        <v>-0.08</v>
      </c>
      <c r="T33" s="109" t="s">
        <v>325</v>
      </c>
      <c r="U33" s="76"/>
      <c r="V33" s="76" t="s">
        <v>120</v>
      </c>
      <c r="W33" s="76">
        <v>81.917140000000003</v>
      </c>
      <c r="X33" s="76">
        <v>81.456879999999998</v>
      </c>
      <c r="Y33" s="76">
        <v>80.600279999999998</v>
      </c>
      <c r="Z33" s="76">
        <v>79.953699999999998</v>
      </c>
      <c r="AA33" s="76">
        <v>79.860659999999996</v>
      </c>
      <c r="AB33" s="76">
        <v>79.322180000000003</v>
      </c>
      <c r="AC33" s="76">
        <v>78.459720000000004</v>
      </c>
      <c r="AD33" s="76">
        <v>77.992090000000005</v>
      </c>
      <c r="AE33" s="76">
        <v>76.689530000000005</v>
      </c>
      <c r="AF33" s="76">
        <v>76.574100000000001</v>
      </c>
      <c r="AG33" s="76">
        <v>76.631550000000004</v>
      </c>
      <c r="AH33" s="76">
        <v>77.432519999999997</v>
      </c>
      <c r="AI33" s="76">
        <v>77.683000000000007</v>
      </c>
      <c r="AJ33" s="76">
        <v>77.763649999999998</v>
      </c>
      <c r="AK33" s="76">
        <v>77.93159</v>
      </c>
      <c r="AL33" s="76">
        <v>78.691320000000005</v>
      </c>
      <c r="AM33" s="76">
        <v>78.864410000000007</v>
      </c>
      <c r="AN33" s="76"/>
      <c r="AO33" s="76"/>
      <c r="AP33" s="66"/>
    </row>
    <row r="34" spans="4:42">
      <c r="D34" t="s">
        <v>115</v>
      </c>
      <c r="E34">
        <v>77.5</v>
      </c>
      <c r="H34" s="66"/>
      <c r="I34" s="66"/>
      <c r="J34" s="66"/>
      <c r="K34" s="66"/>
      <c r="L34" s="66"/>
      <c r="M34" s="66"/>
      <c r="N34" s="76" t="s">
        <v>115</v>
      </c>
      <c r="O34" s="76">
        <v>77.496046000000007</v>
      </c>
      <c r="P34" s="76">
        <v>77.5</v>
      </c>
      <c r="Q34" s="76" t="s">
        <v>323</v>
      </c>
      <c r="R34" s="76" t="b">
        <v>1</v>
      </c>
      <c r="S34" s="76">
        <v>0</v>
      </c>
      <c r="T34" s="76" t="s">
        <v>322</v>
      </c>
      <c r="U34" s="76"/>
      <c r="V34" s="76" t="s">
        <v>95</v>
      </c>
      <c r="W34" s="76">
        <v>77.366720000000001</v>
      </c>
      <c r="X34" s="76">
        <v>77.349419999999995</v>
      </c>
      <c r="Y34" s="76">
        <v>77.782859999999999</v>
      </c>
      <c r="Z34" s="76">
        <v>78.19332</v>
      </c>
      <c r="AA34" s="76">
        <v>78.492490000000004</v>
      </c>
      <c r="AB34" s="76">
        <v>78.335210000000004</v>
      </c>
      <c r="AC34" s="76">
        <v>78.208100000000002</v>
      </c>
      <c r="AD34" s="76">
        <v>78.742400000000004</v>
      </c>
      <c r="AE34" s="76">
        <v>79.467190000000002</v>
      </c>
      <c r="AF34" s="76">
        <v>79.622320000000002</v>
      </c>
      <c r="AG34" s="76">
        <v>79.731729999999999</v>
      </c>
      <c r="AH34" s="76">
        <v>79.799710000000005</v>
      </c>
      <c r="AI34" s="76">
        <v>80.043199999999999</v>
      </c>
      <c r="AJ34" s="76">
        <v>80.038809999999998</v>
      </c>
      <c r="AK34" s="76">
        <v>79.853290000000001</v>
      </c>
      <c r="AL34" s="76">
        <v>79.864199999999997</v>
      </c>
      <c r="AM34" s="76">
        <v>79.754890000000003</v>
      </c>
      <c r="AN34" s="76"/>
      <c r="AO34" s="76"/>
      <c r="AP34" s="66"/>
    </row>
    <row r="35" spans="4:42">
      <c r="D35" t="s">
        <v>96</v>
      </c>
      <c r="E35">
        <v>76.930000000000007</v>
      </c>
      <c r="H35" s="66"/>
      <c r="I35" s="66"/>
      <c r="J35" s="66"/>
      <c r="K35" s="66"/>
      <c r="L35" s="66"/>
      <c r="M35" s="66"/>
      <c r="N35" s="76" t="s">
        <v>96</v>
      </c>
      <c r="O35" s="76">
        <v>76.926198999999997</v>
      </c>
      <c r="P35" s="76">
        <v>76.930000000000007</v>
      </c>
      <c r="Q35" s="76" t="s">
        <v>323</v>
      </c>
      <c r="R35" s="76" t="b">
        <v>1</v>
      </c>
      <c r="S35" s="76">
        <v>0</v>
      </c>
      <c r="T35" s="76" t="s">
        <v>322</v>
      </c>
      <c r="U35" s="76"/>
      <c r="V35" s="76" t="s">
        <v>105</v>
      </c>
      <c r="W35" s="76">
        <v>78.567440000000005</v>
      </c>
      <c r="X35" s="76">
        <v>78.668570000000003</v>
      </c>
      <c r="Y35" s="76">
        <v>78.952879999999993</v>
      </c>
      <c r="Z35" s="76">
        <v>79.34975</v>
      </c>
      <c r="AA35" s="76">
        <v>78.928799999999995</v>
      </c>
      <c r="AB35" s="76">
        <v>79.146109999999993</v>
      </c>
      <c r="AC35" s="76">
        <v>78.863640000000004</v>
      </c>
      <c r="AD35" s="76">
        <v>78.802180000000007</v>
      </c>
      <c r="AE35" s="76">
        <v>78.835880000000003</v>
      </c>
      <c r="AF35" s="76">
        <v>79.028999999999996</v>
      </c>
      <c r="AG35" s="76">
        <v>79.109889999999993</v>
      </c>
      <c r="AH35" s="76">
        <v>78.926649999999995</v>
      </c>
      <c r="AI35" s="76">
        <v>78.804500000000004</v>
      </c>
      <c r="AJ35" s="76">
        <v>78.618669999999995</v>
      </c>
      <c r="AK35" s="76">
        <v>78.548280000000005</v>
      </c>
      <c r="AL35" s="76">
        <v>78.578519999999997</v>
      </c>
      <c r="AM35" s="76"/>
      <c r="AN35" s="76"/>
      <c r="AO35" s="76"/>
      <c r="AP35" s="66"/>
    </row>
    <row r="36" spans="4:42">
      <c r="D36" t="s">
        <v>125</v>
      </c>
      <c r="E36">
        <v>79.23</v>
      </c>
      <c r="H36" s="66"/>
      <c r="I36" s="66"/>
      <c r="J36" s="66"/>
      <c r="K36" s="66"/>
      <c r="L36" s="66"/>
      <c r="M36" s="66"/>
      <c r="N36" s="76" t="s">
        <v>125</v>
      </c>
      <c r="O36" s="76">
        <v>79.231513000000007</v>
      </c>
      <c r="P36" s="76">
        <v>79.23</v>
      </c>
      <c r="Q36" s="76" t="s">
        <v>323</v>
      </c>
      <c r="R36" s="76" t="b">
        <v>1</v>
      </c>
      <c r="S36" s="76">
        <v>0</v>
      </c>
      <c r="T36" s="76" t="s">
        <v>322</v>
      </c>
      <c r="U36" s="76"/>
      <c r="V36" s="76" t="s">
        <v>138</v>
      </c>
      <c r="W36" s="76"/>
      <c r="X36" s="76"/>
      <c r="Y36" s="76"/>
      <c r="Z36" s="76"/>
      <c r="AA36" s="76"/>
      <c r="AB36" s="76">
        <v>78.005740000000003</v>
      </c>
      <c r="AC36" s="76">
        <v>78.193640000000002</v>
      </c>
      <c r="AD36" s="76">
        <v>78.689030000000002</v>
      </c>
      <c r="AE36" s="76">
        <v>78.788790000000006</v>
      </c>
      <c r="AF36" s="76">
        <v>79.446290000000005</v>
      </c>
      <c r="AG36" s="76">
        <v>80.096230000000006</v>
      </c>
      <c r="AH36" s="76">
        <v>80.430599999999998</v>
      </c>
      <c r="AI36" s="76">
        <v>80.999420000000001</v>
      </c>
      <c r="AJ36" s="76">
        <v>81.061880000000002</v>
      </c>
      <c r="AK36" s="76"/>
      <c r="AL36" s="76"/>
      <c r="AM36" s="76"/>
      <c r="AN36" s="76"/>
      <c r="AO36" s="76"/>
      <c r="AP36" s="66"/>
    </row>
    <row r="37" spans="4:42">
      <c r="D37" t="s">
        <v>104</v>
      </c>
      <c r="E37">
        <v>78.64</v>
      </c>
      <c r="H37" s="66"/>
      <c r="I37" s="66"/>
      <c r="J37" s="66"/>
      <c r="K37" s="66"/>
      <c r="L37" s="66"/>
      <c r="M37" s="66"/>
      <c r="N37" s="76" t="s">
        <v>104</v>
      </c>
      <c r="O37" s="76">
        <v>78.644261</v>
      </c>
      <c r="P37" s="76">
        <v>78.64</v>
      </c>
      <c r="Q37" s="76" t="s">
        <v>323</v>
      </c>
      <c r="R37" s="76" t="b">
        <v>1</v>
      </c>
      <c r="S37" s="76">
        <v>0</v>
      </c>
      <c r="T37" s="76" t="s">
        <v>322</v>
      </c>
      <c r="U37" s="76"/>
      <c r="V37" s="76" t="s">
        <v>108</v>
      </c>
      <c r="W37" s="76">
        <v>75.376480000000001</v>
      </c>
      <c r="X37" s="76">
        <v>75.484200000000001</v>
      </c>
      <c r="Y37" s="76">
        <v>75.448970000000003</v>
      </c>
      <c r="Z37" s="76">
        <v>75.77073</v>
      </c>
      <c r="AA37" s="76">
        <v>75.806470000000004</v>
      </c>
      <c r="AB37" s="76">
        <v>76.332759999999993</v>
      </c>
      <c r="AC37" s="76">
        <v>76.112120000000004</v>
      </c>
      <c r="AD37" s="76">
        <v>76.098939999999999</v>
      </c>
      <c r="AE37" s="76">
        <v>75.857789999999994</v>
      </c>
      <c r="AF37" s="76">
        <v>75.730019999999996</v>
      </c>
      <c r="AG37" s="76">
        <v>75.854330000000004</v>
      </c>
      <c r="AH37" s="76">
        <v>76.046449999999993</v>
      </c>
      <c r="AI37" s="76">
        <v>75.435900000000004</v>
      </c>
      <c r="AJ37" s="76">
        <v>75.603909999999999</v>
      </c>
      <c r="AK37" s="76">
        <v>75.972800000000007</v>
      </c>
      <c r="AL37" s="76">
        <v>76.141570000000002</v>
      </c>
      <c r="AM37" s="76">
        <v>76.213070000000002</v>
      </c>
      <c r="AN37" s="76"/>
      <c r="AO37" s="76"/>
      <c r="AP37" s="66"/>
    </row>
    <row r="38" spans="4:42">
      <c r="D38" t="s">
        <v>102</v>
      </c>
      <c r="E38">
        <v>79.95</v>
      </c>
      <c r="H38" s="66"/>
      <c r="I38" s="66"/>
      <c r="J38" s="66"/>
      <c r="K38" s="66"/>
      <c r="L38" s="66"/>
      <c r="M38" s="66"/>
      <c r="N38" s="76" t="s">
        <v>102</v>
      </c>
      <c r="O38" s="76">
        <v>79.946984</v>
      </c>
      <c r="P38" s="76">
        <v>79.95</v>
      </c>
      <c r="Q38" s="76" t="s">
        <v>323</v>
      </c>
      <c r="R38" s="76" t="b">
        <v>1</v>
      </c>
      <c r="S38" s="76">
        <v>0</v>
      </c>
      <c r="T38" s="76" t="s">
        <v>322</v>
      </c>
      <c r="U38" s="76"/>
      <c r="V38" s="76" t="s">
        <v>123</v>
      </c>
      <c r="W38" s="76">
        <v>80.995699999999999</v>
      </c>
      <c r="X38" s="76">
        <v>80.492999999999995</v>
      </c>
      <c r="Y38" s="76">
        <v>80.766459999999995</v>
      </c>
      <c r="Z38" s="76">
        <v>80.794479999999993</v>
      </c>
      <c r="AA38" s="76">
        <v>80.780230000000003</v>
      </c>
      <c r="AB38" s="76">
        <v>80.867130000000003</v>
      </c>
      <c r="AC38" s="76">
        <v>81.126000000000005</v>
      </c>
      <c r="AD38" s="76">
        <v>81.525580000000005</v>
      </c>
      <c r="AE38" s="76">
        <v>82.070229999999995</v>
      </c>
      <c r="AF38" s="76">
        <v>81.571979999999996</v>
      </c>
      <c r="AG38" s="76">
        <v>81.861189999999993</v>
      </c>
      <c r="AH38" s="76">
        <v>82.077600000000004</v>
      </c>
      <c r="AI38" s="76">
        <v>82.020610000000005</v>
      </c>
      <c r="AJ38" s="76">
        <v>82.147750000000002</v>
      </c>
      <c r="AK38" s="76">
        <v>82.226169999999996</v>
      </c>
      <c r="AL38" s="76">
        <v>82.172790000000006</v>
      </c>
      <c r="AM38" s="76">
        <v>82.694730000000007</v>
      </c>
      <c r="AN38" s="76"/>
      <c r="AO38" s="76"/>
      <c r="AP38" s="66"/>
    </row>
    <row r="39" spans="4:42">
      <c r="D39" t="s">
        <v>105</v>
      </c>
      <c r="E39">
        <v>78.58</v>
      </c>
      <c r="H39" s="66"/>
      <c r="I39" s="66"/>
      <c r="J39" s="66"/>
      <c r="K39" s="66"/>
      <c r="L39" s="66"/>
      <c r="M39" s="66"/>
      <c r="N39" s="76" t="s">
        <v>105</v>
      </c>
      <c r="O39" s="76">
        <v>78.578520999999995</v>
      </c>
      <c r="P39" s="76">
        <v>78.58</v>
      </c>
      <c r="Q39" s="76" t="s">
        <v>323</v>
      </c>
      <c r="R39" s="76" t="b">
        <v>1</v>
      </c>
      <c r="S39" s="76">
        <v>0</v>
      </c>
      <c r="T39" s="76" t="s">
        <v>322</v>
      </c>
      <c r="U39" s="76"/>
      <c r="V39" s="76"/>
      <c r="W39" s="76"/>
      <c r="X39" s="76"/>
      <c r="Y39" s="76"/>
      <c r="Z39" s="76"/>
      <c r="AA39" s="76"/>
      <c r="AB39" s="76"/>
      <c r="AC39" s="76"/>
      <c r="AD39" s="76"/>
      <c r="AE39" s="76"/>
      <c r="AF39" s="76"/>
      <c r="AG39" s="76"/>
      <c r="AH39" s="76"/>
      <c r="AI39" s="76"/>
      <c r="AJ39" s="76"/>
      <c r="AK39" s="76"/>
      <c r="AL39" s="76"/>
      <c r="AM39" s="76"/>
      <c r="AN39" s="76"/>
      <c r="AO39" s="76"/>
      <c r="AP39" s="66"/>
    </row>
    <row r="40" spans="4:42">
      <c r="D40" t="s">
        <v>107</v>
      </c>
      <c r="E40">
        <v>77.31</v>
      </c>
      <c r="H40" s="66"/>
      <c r="I40" s="66"/>
      <c r="J40" s="66"/>
      <c r="K40" s="66"/>
      <c r="L40" s="66"/>
      <c r="M40" s="66"/>
      <c r="N40" s="76" t="s">
        <v>107</v>
      </c>
      <c r="O40" s="76">
        <v>77.308734999999999</v>
      </c>
      <c r="P40" s="76">
        <v>77.31</v>
      </c>
      <c r="Q40" s="76" t="s">
        <v>323</v>
      </c>
      <c r="R40" s="76" t="b">
        <v>1</v>
      </c>
      <c r="S40" s="76">
        <v>0</v>
      </c>
      <c r="T40" s="76" t="s">
        <v>322</v>
      </c>
      <c r="U40" s="76"/>
      <c r="V40" s="76"/>
      <c r="W40" s="76"/>
      <c r="X40" s="76"/>
      <c r="Y40" s="76"/>
      <c r="Z40" s="76"/>
      <c r="AA40" s="76"/>
      <c r="AB40" s="76"/>
      <c r="AC40" s="76"/>
      <c r="AD40" s="76"/>
      <c r="AE40" s="76"/>
      <c r="AF40" s="76"/>
      <c r="AG40" s="76"/>
      <c r="AH40" s="76"/>
      <c r="AI40" s="76"/>
      <c r="AJ40" s="76"/>
      <c r="AK40" s="76"/>
      <c r="AL40" s="76"/>
      <c r="AM40" s="76"/>
      <c r="AN40" s="76"/>
      <c r="AO40" s="76"/>
      <c r="AP40" s="66"/>
    </row>
    <row r="41" spans="4:42">
      <c r="D41" t="s">
        <v>100</v>
      </c>
      <c r="E41">
        <v>79.91</v>
      </c>
      <c r="H41" s="66"/>
      <c r="I41" s="66"/>
      <c r="J41" s="66"/>
      <c r="K41" s="66"/>
      <c r="L41" s="66"/>
      <c r="M41" s="66"/>
      <c r="N41" s="76" t="s">
        <v>100</v>
      </c>
      <c r="O41" s="76">
        <v>79.914040999999997</v>
      </c>
      <c r="P41" s="76">
        <v>79.91</v>
      </c>
      <c r="Q41" s="76" t="s">
        <v>323</v>
      </c>
      <c r="R41" s="76" t="b">
        <v>1</v>
      </c>
      <c r="S41" s="76">
        <v>0</v>
      </c>
      <c r="T41" s="76" t="s">
        <v>322</v>
      </c>
      <c r="U41" s="76"/>
      <c r="V41" s="76"/>
      <c r="W41" s="76"/>
      <c r="X41" s="76"/>
      <c r="Y41" s="76"/>
      <c r="Z41" s="76"/>
      <c r="AA41" s="76"/>
      <c r="AB41" s="76"/>
      <c r="AC41" s="76"/>
      <c r="AD41" s="76"/>
      <c r="AE41" s="76"/>
      <c r="AF41" s="76"/>
      <c r="AG41" s="76"/>
      <c r="AH41" s="76"/>
      <c r="AI41" s="76"/>
      <c r="AJ41" s="76"/>
      <c r="AK41" s="76"/>
      <c r="AL41" s="76"/>
      <c r="AM41" s="76"/>
      <c r="AN41" s="76"/>
      <c r="AO41" s="76"/>
      <c r="AP41" s="66"/>
    </row>
    <row r="42" spans="4:42">
      <c r="D42" t="s">
        <v>95</v>
      </c>
      <c r="E42">
        <v>79.86</v>
      </c>
      <c r="H42" s="66"/>
      <c r="I42" s="66"/>
      <c r="J42" s="66"/>
      <c r="K42" s="66"/>
      <c r="L42" s="66"/>
      <c r="M42" s="66"/>
      <c r="N42" s="76" t="s">
        <v>95</v>
      </c>
      <c r="O42" s="76">
        <v>79.864203000000003</v>
      </c>
      <c r="P42" s="76">
        <v>79.86</v>
      </c>
      <c r="Q42" s="76" t="s">
        <v>323</v>
      </c>
      <c r="R42" s="76" t="b">
        <v>1</v>
      </c>
      <c r="S42" s="76">
        <v>0</v>
      </c>
      <c r="T42" s="76" t="s">
        <v>322</v>
      </c>
      <c r="U42" s="76"/>
      <c r="V42" s="76"/>
      <c r="W42" s="76"/>
      <c r="X42" s="76"/>
      <c r="Y42" s="76"/>
      <c r="Z42" s="76"/>
      <c r="AA42" s="76"/>
      <c r="AB42" s="76"/>
      <c r="AC42" s="76"/>
      <c r="AD42" s="76"/>
      <c r="AE42" s="76"/>
      <c r="AF42" s="76"/>
      <c r="AG42" s="76"/>
      <c r="AH42" s="76"/>
      <c r="AI42" s="76"/>
      <c r="AJ42" s="76"/>
      <c r="AK42" s="76"/>
      <c r="AL42" s="76"/>
      <c r="AM42" s="76"/>
      <c r="AN42" s="76"/>
      <c r="AO42" s="76"/>
      <c r="AP42" s="66"/>
    </row>
    <row r="43" spans="4:42">
      <c r="D43" t="s">
        <v>99</v>
      </c>
      <c r="E43">
        <v>82.93</v>
      </c>
      <c r="H43" s="66"/>
      <c r="I43" s="66"/>
      <c r="J43" s="66"/>
      <c r="K43" s="66"/>
      <c r="L43" s="66"/>
      <c r="M43" s="66"/>
      <c r="N43" s="76" t="s">
        <v>99</v>
      </c>
      <c r="O43" s="76">
        <v>82.929081999999994</v>
      </c>
      <c r="P43" s="76">
        <v>82.93</v>
      </c>
      <c r="Q43" s="76" t="s">
        <v>323</v>
      </c>
      <c r="R43" s="76" t="b">
        <v>1</v>
      </c>
      <c r="S43" s="76">
        <v>0</v>
      </c>
      <c r="T43" s="76" t="s">
        <v>322</v>
      </c>
      <c r="U43" s="76"/>
      <c r="V43" s="76"/>
      <c r="W43" s="76"/>
      <c r="X43" s="76"/>
      <c r="Y43" s="76"/>
      <c r="Z43" s="76"/>
      <c r="AA43" s="76"/>
      <c r="AB43" s="76"/>
      <c r="AC43" s="76"/>
      <c r="AD43" s="76"/>
      <c r="AE43" s="76"/>
      <c r="AF43" s="76"/>
      <c r="AG43" s="76"/>
      <c r="AH43" s="76"/>
      <c r="AI43" s="76"/>
      <c r="AJ43" s="76"/>
      <c r="AK43" s="76"/>
      <c r="AL43" s="76"/>
      <c r="AM43" s="76"/>
      <c r="AN43" s="76"/>
      <c r="AO43" s="76"/>
      <c r="AP43" s="66"/>
    </row>
    <row r="44" spans="4:42">
      <c r="D44" t="s">
        <v>136</v>
      </c>
      <c r="E44">
        <v>76.59</v>
      </c>
      <c r="H44" s="66"/>
      <c r="I44" s="66"/>
      <c r="J44" s="66"/>
      <c r="K44" s="66"/>
      <c r="L44" s="66"/>
      <c r="M44" s="66"/>
      <c r="N44" s="76" t="s">
        <v>136</v>
      </c>
      <c r="O44" s="76">
        <v>76.585638000000003</v>
      </c>
      <c r="P44" s="76">
        <v>76.59</v>
      </c>
      <c r="Q44" s="76" t="s">
        <v>323</v>
      </c>
      <c r="R44" s="76" t="b">
        <v>1</v>
      </c>
      <c r="S44" s="76">
        <v>0</v>
      </c>
      <c r="T44" s="76" t="s">
        <v>322</v>
      </c>
      <c r="U44" s="76"/>
      <c r="V44" s="76"/>
      <c r="W44" s="76"/>
      <c r="X44" s="76"/>
      <c r="Y44" s="76"/>
      <c r="Z44" s="76"/>
      <c r="AA44" s="76"/>
      <c r="AB44" s="76"/>
      <c r="AC44" s="76"/>
      <c r="AD44" s="76"/>
      <c r="AE44" s="76"/>
      <c r="AF44" s="76"/>
      <c r="AG44" s="76"/>
      <c r="AH44" s="76"/>
      <c r="AI44" s="76"/>
      <c r="AJ44" s="76"/>
      <c r="AK44" s="76"/>
      <c r="AL44" s="76"/>
      <c r="AM44" s="76"/>
      <c r="AN44" s="76"/>
      <c r="AO44" s="76"/>
      <c r="AP44" s="66"/>
    </row>
    <row r="45" spans="4:42">
      <c r="D45" t="s">
        <v>103</v>
      </c>
      <c r="E45">
        <v>76.680000000000007</v>
      </c>
      <c r="H45" s="66"/>
      <c r="I45" s="66"/>
      <c r="J45" s="66"/>
      <c r="K45" s="66"/>
      <c r="L45" s="66"/>
      <c r="M45" s="66"/>
      <c r="N45" s="76" t="s">
        <v>103</v>
      </c>
      <c r="O45" s="76">
        <v>76.633696999999998</v>
      </c>
      <c r="P45" s="76">
        <v>76.63</v>
      </c>
      <c r="Q45" s="66" t="s">
        <v>323</v>
      </c>
      <c r="R45" s="109" t="b">
        <v>0</v>
      </c>
      <c r="S45" s="109">
        <v>-0.05</v>
      </c>
      <c r="T45" s="109" t="s">
        <v>325</v>
      </c>
      <c r="U45" s="76"/>
      <c r="V45" s="76"/>
      <c r="W45" s="76"/>
      <c r="X45" s="76"/>
      <c r="Y45" s="76"/>
      <c r="Z45" s="76"/>
      <c r="AA45" s="76"/>
      <c r="AB45" s="76"/>
      <c r="AC45" s="76"/>
      <c r="AD45" s="76"/>
      <c r="AE45" s="76"/>
      <c r="AF45" s="76"/>
      <c r="AG45" s="76"/>
      <c r="AH45" s="76"/>
      <c r="AI45" s="76"/>
      <c r="AJ45" s="76"/>
      <c r="AK45" s="76"/>
      <c r="AL45" s="76"/>
      <c r="AM45" s="76"/>
      <c r="AN45" s="76"/>
      <c r="AO45" s="76"/>
      <c r="AP45" s="66"/>
    </row>
    <row r="46" spans="4:42">
      <c r="D46" t="s">
        <v>130</v>
      </c>
      <c r="E46">
        <v>82.37</v>
      </c>
      <c r="H46" s="66"/>
      <c r="I46" s="66"/>
      <c r="J46" s="66"/>
      <c r="K46" s="66"/>
      <c r="L46" s="66"/>
      <c r="M46" s="66"/>
      <c r="N46" s="76" t="s">
        <v>130</v>
      </c>
      <c r="O46" s="76">
        <v>82.369577000000007</v>
      </c>
      <c r="P46" s="76">
        <v>82.37</v>
      </c>
      <c r="Q46" s="76" t="s">
        <v>323</v>
      </c>
      <c r="R46" s="76" t="b">
        <v>1</v>
      </c>
      <c r="S46" s="76">
        <v>0</v>
      </c>
      <c r="T46" s="76" t="s">
        <v>322</v>
      </c>
      <c r="U46" s="76"/>
      <c r="V46" s="76"/>
      <c r="W46" s="76"/>
      <c r="X46" s="76"/>
      <c r="Y46" s="76"/>
      <c r="Z46" s="76"/>
      <c r="AA46" s="76"/>
      <c r="AB46" s="76"/>
      <c r="AC46" s="76"/>
      <c r="AD46" s="76"/>
      <c r="AE46" s="76"/>
      <c r="AF46" s="76"/>
      <c r="AG46" s="76"/>
      <c r="AH46" s="76"/>
      <c r="AI46" s="76"/>
      <c r="AJ46" s="76"/>
      <c r="AK46" s="76"/>
      <c r="AL46" s="76"/>
      <c r="AM46" s="76"/>
      <c r="AN46" s="76"/>
      <c r="AO46" s="76"/>
      <c r="AP46" s="66"/>
    </row>
    <row r="47" spans="4:42">
      <c r="D47" t="s">
        <v>108</v>
      </c>
      <c r="E47">
        <v>76.14</v>
      </c>
      <c r="H47" s="66"/>
      <c r="I47" s="66"/>
      <c r="J47" s="66"/>
      <c r="K47" s="66"/>
      <c r="L47" s="66"/>
      <c r="M47" s="66"/>
      <c r="N47" s="76" t="s">
        <v>108</v>
      </c>
      <c r="O47" s="76">
        <v>76.141565999999997</v>
      </c>
      <c r="P47" s="76">
        <v>76.14</v>
      </c>
      <c r="Q47" s="76" t="s">
        <v>323</v>
      </c>
      <c r="R47" s="76" t="b">
        <v>1</v>
      </c>
      <c r="S47" s="76">
        <v>0</v>
      </c>
      <c r="T47" s="76" t="s">
        <v>322</v>
      </c>
      <c r="U47" s="76"/>
      <c r="V47" s="76"/>
      <c r="W47" s="76"/>
      <c r="X47" s="76"/>
      <c r="Y47" s="76"/>
      <c r="Z47" s="76"/>
      <c r="AA47" s="76"/>
      <c r="AB47" s="76"/>
      <c r="AC47" s="76"/>
      <c r="AD47" s="76"/>
      <c r="AE47" s="76"/>
      <c r="AF47" s="76"/>
      <c r="AG47" s="76"/>
      <c r="AH47" s="76"/>
      <c r="AI47" s="76"/>
      <c r="AJ47" s="76"/>
      <c r="AK47" s="76"/>
      <c r="AL47" s="76"/>
      <c r="AM47" s="76"/>
      <c r="AN47" s="76"/>
      <c r="AO47" s="76"/>
      <c r="AP47" s="66"/>
    </row>
    <row r="48" spans="4:42">
      <c r="D48" t="s">
        <v>131</v>
      </c>
      <c r="E48">
        <v>73.94</v>
      </c>
      <c r="H48" s="66"/>
      <c r="I48" s="66"/>
      <c r="J48" s="66"/>
      <c r="K48" s="66"/>
      <c r="L48" s="66"/>
      <c r="M48" s="66"/>
      <c r="N48" s="76" t="s">
        <v>131</v>
      </c>
      <c r="O48" s="76">
        <v>73.942451000000005</v>
      </c>
      <c r="P48" s="76">
        <v>73.94</v>
      </c>
      <c r="Q48" s="76" t="s">
        <v>323</v>
      </c>
      <c r="R48" s="76" t="b">
        <v>1</v>
      </c>
      <c r="S48" s="76">
        <v>0</v>
      </c>
      <c r="T48" s="76" t="s">
        <v>322</v>
      </c>
      <c r="U48" s="76"/>
      <c r="V48" s="76"/>
      <c r="W48" s="76"/>
      <c r="X48" s="76"/>
      <c r="Y48" s="76"/>
      <c r="Z48" s="76"/>
      <c r="AA48" s="76"/>
      <c r="AB48" s="76"/>
      <c r="AC48" s="76"/>
      <c r="AD48" s="76"/>
      <c r="AE48" s="76"/>
      <c r="AF48" s="76"/>
      <c r="AG48" s="76"/>
      <c r="AH48" s="76"/>
      <c r="AI48" s="76"/>
      <c r="AJ48" s="76"/>
      <c r="AK48" s="76"/>
      <c r="AL48" s="76"/>
      <c r="AM48" s="76"/>
      <c r="AN48" s="76"/>
      <c r="AO48" s="76"/>
      <c r="AP48" s="66"/>
    </row>
    <row r="49" spans="4:42">
      <c r="D49" t="s">
        <v>137</v>
      </c>
      <c r="E49">
        <v>72.53</v>
      </c>
      <c r="H49" s="66"/>
      <c r="I49" s="66"/>
      <c r="J49" s="66"/>
      <c r="K49" s="66"/>
      <c r="L49" s="66"/>
      <c r="M49" s="66"/>
      <c r="N49" s="76" t="s">
        <v>137</v>
      </c>
      <c r="O49" s="76">
        <v>72.527795999999995</v>
      </c>
      <c r="P49" s="76">
        <v>72.53</v>
      </c>
      <c r="Q49" s="76" t="s">
        <v>323</v>
      </c>
      <c r="R49" s="76" t="b">
        <v>1</v>
      </c>
      <c r="S49" s="76">
        <v>0</v>
      </c>
      <c r="T49" s="76" t="s">
        <v>322</v>
      </c>
      <c r="U49" s="76"/>
      <c r="V49" s="76"/>
      <c r="W49" s="76"/>
      <c r="X49" s="76"/>
      <c r="Y49" s="76"/>
      <c r="Z49" s="76"/>
      <c r="AA49" s="76"/>
      <c r="AB49" s="76"/>
      <c r="AC49" s="76"/>
      <c r="AD49" s="76"/>
      <c r="AE49" s="76"/>
      <c r="AF49" s="76"/>
      <c r="AG49" s="76"/>
      <c r="AH49" s="76"/>
      <c r="AI49" s="76"/>
      <c r="AJ49" s="76"/>
      <c r="AK49" s="76"/>
      <c r="AL49" s="76"/>
      <c r="AM49" s="76"/>
      <c r="AN49" s="76"/>
      <c r="AO49" s="76"/>
      <c r="AP49" s="66"/>
    </row>
    <row r="50" spans="4:42">
      <c r="H50" s="66"/>
      <c r="I50" s="66"/>
      <c r="J50" s="66"/>
      <c r="K50" s="66"/>
      <c r="L50" s="66"/>
      <c r="M50" s="66"/>
      <c r="N50" s="66"/>
      <c r="O50" s="66"/>
      <c r="P50" s="66"/>
      <c r="Q50" s="66"/>
      <c r="R50" s="66"/>
      <c r="S50" s="66"/>
      <c r="T50" s="66"/>
      <c r="U50" s="76"/>
      <c r="V50" s="76"/>
      <c r="W50" s="76"/>
      <c r="X50" s="76"/>
      <c r="Y50" s="76"/>
      <c r="Z50" s="76"/>
      <c r="AA50" s="76"/>
      <c r="AB50" s="76"/>
      <c r="AC50" s="76"/>
      <c r="AD50" s="76"/>
      <c r="AE50" s="76"/>
      <c r="AF50" s="76"/>
      <c r="AG50" s="76"/>
      <c r="AH50" s="76"/>
      <c r="AI50" s="76"/>
      <c r="AJ50" s="76"/>
      <c r="AK50" s="76"/>
      <c r="AL50" s="76"/>
      <c r="AM50" s="76"/>
      <c r="AN50" s="76"/>
      <c r="AO50" s="76"/>
      <c r="AP50" s="66"/>
    </row>
    <row r="51" spans="4:42">
      <c r="H51" s="66"/>
      <c r="I51" s="66"/>
      <c r="J51" s="66"/>
      <c r="K51" s="66"/>
      <c r="L51" s="66"/>
      <c r="M51" s="66"/>
      <c r="N51" s="66"/>
      <c r="O51" s="66"/>
      <c r="P51" s="66"/>
      <c r="Q51" s="66"/>
      <c r="R51" s="66"/>
      <c r="S51" s="66"/>
      <c r="T51" s="66"/>
      <c r="U51" s="76"/>
      <c r="V51" s="76"/>
      <c r="W51" s="76"/>
      <c r="X51" s="76"/>
      <c r="Y51" s="76"/>
      <c r="Z51" s="76"/>
      <c r="AA51" s="76"/>
      <c r="AB51" s="76"/>
      <c r="AC51" s="76"/>
      <c r="AD51" s="76"/>
      <c r="AE51" s="76"/>
      <c r="AF51" s="76"/>
      <c r="AG51" s="76"/>
      <c r="AH51" s="76"/>
      <c r="AI51" s="76"/>
      <c r="AJ51" s="76"/>
      <c r="AK51" s="76"/>
      <c r="AL51" s="76"/>
      <c r="AM51" s="76"/>
      <c r="AN51" s="76"/>
      <c r="AO51" s="76"/>
      <c r="AP51" s="66"/>
    </row>
    <row r="52" spans="4:42">
      <c r="H52" s="66"/>
      <c r="I52" s="66"/>
      <c r="J52" s="66"/>
      <c r="K52" s="66"/>
      <c r="L52" s="66"/>
      <c r="M52" s="66"/>
      <c r="N52" s="66"/>
      <c r="O52" s="66"/>
      <c r="P52" s="66"/>
      <c r="Q52" s="66"/>
      <c r="R52" s="66"/>
      <c r="S52" s="66"/>
      <c r="T52" s="66"/>
      <c r="U52" s="76"/>
      <c r="V52" s="76"/>
      <c r="W52" s="76"/>
      <c r="X52" s="76"/>
      <c r="Y52" s="76"/>
      <c r="Z52" s="76"/>
      <c r="AA52" s="76"/>
      <c r="AB52" s="76"/>
      <c r="AC52" s="76"/>
      <c r="AD52" s="76"/>
      <c r="AE52" s="76"/>
      <c r="AF52" s="76"/>
      <c r="AG52" s="76"/>
      <c r="AH52" s="76"/>
      <c r="AI52" s="76"/>
      <c r="AJ52" s="76"/>
      <c r="AK52" s="76"/>
      <c r="AL52" s="76"/>
      <c r="AM52" s="76"/>
      <c r="AN52" s="76"/>
      <c r="AO52" s="76"/>
      <c r="AP52" s="66"/>
    </row>
    <row r="53" spans="4:42">
      <c r="H53" s="66"/>
      <c r="I53" s="66"/>
      <c r="J53" s="66"/>
      <c r="K53" s="66"/>
      <c r="L53" s="66"/>
      <c r="M53" s="66"/>
      <c r="N53" s="66"/>
      <c r="O53" s="66"/>
      <c r="P53" s="66"/>
      <c r="Q53" s="66"/>
      <c r="R53" s="66"/>
      <c r="S53" s="66"/>
      <c r="T53" s="66"/>
      <c r="U53" s="76"/>
      <c r="V53" s="76"/>
      <c r="W53" s="76"/>
      <c r="X53" s="76"/>
      <c r="Y53" s="76"/>
      <c r="Z53" s="76"/>
      <c r="AA53" s="76"/>
      <c r="AB53" s="76"/>
      <c r="AC53" s="76"/>
      <c r="AD53" s="76"/>
      <c r="AE53" s="76"/>
      <c r="AF53" s="76"/>
      <c r="AG53" s="76"/>
      <c r="AH53" s="76"/>
      <c r="AI53" s="76"/>
      <c r="AJ53" s="76"/>
      <c r="AK53" s="76"/>
      <c r="AL53" s="76"/>
      <c r="AM53" s="76"/>
      <c r="AN53" s="76"/>
      <c r="AO53" s="76"/>
      <c r="AP53" s="66"/>
    </row>
    <row r="54" spans="4:42">
      <c r="H54" s="66"/>
      <c r="I54" s="66"/>
      <c r="J54" s="66"/>
      <c r="K54" s="66"/>
      <c r="L54" s="66"/>
      <c r="M54" s="66"/>
      <c r="N54" s="66"/>
      <c r="O54" s="66"/>
      <c r="P54" s="66"/>
      <c r="Q54" s="66"/>
      <c r="R54" s="66"/>
      <c r="S54" s="66"/>
      <c r="T54" s="66"/>
      <c r="U54" s="76"/>
      <c r="V54" s="76"/>
      <c r="W54" s="76"/>
      <c r="X54" s="76"/>
      <c r="Y54" s="76"/>
      <c r="Z54" s="76"/>
      <c r="AA54" s="76"/>
      <c r="AB54" s="76"/>
      <c r="AC54" s="76"/>
      <c r="AD54" s="76"/>
      <c r="AE54" s="76"/>
      <c r="AF54" s="76"/>
      <c r="AG54" s="76"/>
      <c r="AH54" s="76"/>
      <c r="AI54" s="76"/>
      <c r="AJ54" s="76"/>
      <c r="AK54" s="76"/>
      <c r="AL54" s="76"/>
      <c r="AM54" s="76"/>
      <c r="AN54" s="76"/>
      <c r="AO54" s="76"/>
      <c r="AP54" s="66"/>
    </row>
    <row r="55" spans="4:42">
      <c r="H55" s="66"/>
      <c r="I55" s="66"/>
      <c r="J55" s="66"/>
      <c r="K55" s="66"/>
      <c r="L55" s="66"/>
      <c r="M55" s="66"/>
      <c r="N55" s="66"/>
      <c r="O55" s="66"/>
      <c r="P55" s="66"/>
      <c r="Q55" s="66"/>
      <c r="R55" s="66"/>
      <c r="S55" s="66"/>
      <c r="T55" s="66"/>
      <c r="U55" s="76"/>
      <c r="V55" s="76"/>
      <c r="W55" s="76"/>
      <c r="X55" s="76"/>
      <c r="Y55" s="76"/>
      <c r="Z55" s="76"/>
      <c r="AA55" s="76"/>
      <c r="AB55" s="76"/>
      <c r="AC55" s="76"/>
      <c r="AD55" s="76"/>
      <c r="AE55" s="76"/>
      <c r="AF55" s="76"/>
      <c r="AG55" s="76"/>
      <c r="AH55" s="76"/>
      <c r="AI55" s="76"/>
      <c r="AJ55" s="76"/>
      <c r="AK55" s="76"/>
      <c r="AL55" s="76"/>
      <c r="AM55" s="76"/>
      <c r="AN55" s="76"/>
      <c r="AO55" s="76"/>
      <c r="AP55" s="66"/>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DA52B-9082-4C1C-9396-238C6FC8E37E}">
  <dimension ref="A1:R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 min="11" max="11" width="12" bestFit="1" customWidth="1"/>
    <col min="13" max="13" width="16.140625" customWidth="1"/>
  </cols>
  <sheetData>
    <row r="1" spans="1:6">
      <c r="A1" t="s">
        <v>77</v>
      </c>
      <c r="B1" s="198" t="s">
        <v>328</v>
      </c>
    </row>
    <row r="2" spans="1:6">
      <c r="A2" t="s">
        <v>78</v>
      </c>
      <c r="B2" t="s">
        <v>329</v>
      </c>
    </row>
    <row r="3" spans="1:6">
      <c r="A3" s="9" t="s">
        <v>80</v>
      </c>
      <c r="B3" s="132" t="s">
        <v>133</v>
      </c>
    </row>
    <row r="4" spans="1:6">
      <c r="A4" t="s">
        <v>82</v>
      </c>
      <c r="B4" s="141" t="s">
        <v>9</v>
      </c>
    </row>
    <row r="5" spans="1:6">
      <c r="A5" t="s">
        <v>83</v>
      </c>
      <c r="B5" s="141" t="s">
        <v>9</v>
      </c>
    </row>
    <row r="6" spans="1:6">
      <c r="A6" t="s">
        <v>4</v>
      </c>
      <c r="B6" s="141" t="s">
        <v>9</v>
      </c>
    </row>
    <row r="7" spans="1:6">
      <c r="A7" t="s">
        <v>5</v>
      </c>
      <c r="B7" t="s">
        <v>9</v>
      </c>
    </row>
    <row r="8" spans="1:6">
      <c r="A8" t="s">
        <v>244</v>
      </c>
      <c r="B8" s="130" t="s">
        <v>245</v>
      </c>
    </row>
    <row r="10" spans="1:6">
      <c r="D10" s="49" t="s">
        <v>87</v>
      </c>
      <c r="E10" s="6" t="s">
        <v>195</v>
      </c>
    </row>
    <row r="11" spans="1:6">
      <c r="A11" s="43" t="s">
        <v>88</v>
      </c>
      <c r="B11" t="s">
        <v>195</v>
      </c>
      <c r="D11" s="49" t="s">
        <v>89</v>
      </c>
      <c r="E11" s="123">
        <f>SUM(E16:E53)/COUNTA(E16:E53)</f>
        <v>10.566933572630752</v>
      </c>
    </row>
    <row r="12" spans="1:6">
      <c r="D12" s="49" t="s">
        <v>90</v>
      </c>
      <c r="E12" s="18">
        <f>COUNTA(E16:E53)</f>
        <v>33</v>
      </c>
    </row>
    <row r="13" spans="1:6">
      <c r="D13" s="49" t="s">
        <v>91</v>
      </c>
      <c r="E13" s="6" t="s">
        <v>195</v>
      </c>
    </row>
    <row r="15" spans="1:6">
      <c r="A15" s="197" t="s">
        <v>92</v>
      </c>
      <c r="B15" s="197" t="s">
        <v>87</v>
      </c>
      <c r="D15" s="197" t="s">
        <v>246</v>
      </c>
      <c r="E15" s="197" t="s">
        <v>94</v>
      </c>
      <c r="F15" s="197" t="s">
        <v>92</v>
      </c>
    </row>
    <row r="16" spans="1:6">
      <c r="A16" t="s">
        <v>195</v>
      </c>
      <c r="B16" t="s">
        <v>195</v>
      </c>
      <c r="D16" s="6" t="s">
        <v>87</v>
      </c>
      <c r="E16" s="123"/>
    </row>
    <row r="17" spans="4:18">
      <c r="D17" s="6" t="s">
        <v>114</v>
      </c>
      <c r="E17" s="123">
        <v>12.37694025039673</v>
      </c>
      <c r="F17">
        <v>2019</v>
      </c>
      <c r="I17" s="185"/>
      <c r="J17" s="185"/>
      <c r="K17" s="185"/>
      <c r="L17" s="185"/>
      <c r="M17" s="185"/>
      <c r="N17" s="185"/>
      <c r="O17" s="185"/>
      <c r="P17" s="185"/>
      <c r="Q17" s="185"/>
      <c r="R17" s="185"/>
    </row>
    <row r="18" spans="4:18">
      <c r="D18" s="6" t="s">
        <v>101</v>
      </c>
      <c r="E18" s="123">
        <v>5.920838937163353</v>
      </c>
      <c r="F18">
        <v>2019</v>
      </c>
    </row>
    <row r="19" spans="4:18">
      <c r="D19" s="6" t="s">
        <v>107</v>
      </c>
      <c r="E19" s="123">
        <v>0.65406109118197164</v>
      </c>
      <c r="F19">
        <v>2016</v>
      </c>
    </row>
    <row r="20" spans="4:18">
      <c r="D20" s="6" t="s">
        <v>126</v>
      </c>
      <c r="E20" s="123">
        <v>9.253411740064621</v>
      </c>
      <c r="F20">
        <v>2013</v>
      </c>
    </row>
    <row r="21" spans="4:18">
      <c r="D21" s="6" t="s">
        <v>127</v>
      </c>
      <c r="E21" s="123"/>
      <c r="M21" s="187"/>
    </row>
    <row r="22" spans="4:18">
      <c r="D22" s="6" t="s">
        <v>124</v>
      </c>
      <c r="E22" s="123"/>
      <c r="M22" s="187"/>
    </row>
    <row r="23" spans="4:18">
      <c r="D23" s="6" t="s">
        <v>136</v>
      </c>
      <c r="E23" s="123">
        <v>11.60843074321747</v>
      </c>
      <c r="F23">
        <v>2019</v>
      </c>
      <c r="M23" s="187"/>
    </row>
    <row r="24" spans="4:18">
      <c r="D24" s="6" t="s">
        <v>103</v>
      </c>
      <c r="E24" s="123">
        <v>9.107334166765213</v>
      </c>
      <c r="F24">
        <v>2019</v>
      </c>
      <c r="M24" s="187"/>
    </row>
    <row r="25" spans="4:18">
      <c r="D25" s="6" t="s">
        <v>99</v>
      </c>
      <c r="E25" s="123">
        <v>9.9499970674514771</v>
      </c>
      <c r="F25">
        <v>2019</v>
      </c>
    </row>
    <row r="26" spans="4:18">
      <c r="D26" s="6" t="s">
        <v>96</v>
      </c>
      <c r="E26" s="123">
        <v>8.9304856956005096</v>
      </c>
      <c r="F26">
        <v>2019</v>
      </c>
    </row>
    <row r="27" spans="4:18">
      <c r="D27" s="6" t="s">
        <v>121</v>
      </c>
      <c r="E27" s="123">
        <v>6.5155848860740662</v>
      </c>
      <c r="F27">
        <v>2019</v>
      </c>
      <c r="M27" s="186"/>
    </row>
    <row r="28" spans="4:18">
      <c r="D28" s="6" t="s">
        <v>102</v>
      </c>
      <c r="E28" s="123">
        <v>6.1494212597608566</v>
      </c>
      <c r="F28">
        <v>2014</v>
      </c>
    </row>
    <row r="29" spans="4:18">
      <c r="D29" s="6" t="s">
        <v>122</v>
      </c>
      <c r="E29" s="123">
        <v>18.076121807098389</v>
      </c>
      <c r="F29">
        <v>2019</v>
      </c>
    </row>
    <row r="30" spans="4:18">
      <c r="D30" s="6" t="s">
        <v>118</v>
      </c>
      <c r="E30" s="123">
        <v>11.2888976931572</v>
      </c>
      <c r="F30">
        <v>2019</v>
      </c>
    </row>
    <row r="31" spans="4:18">
      <c r="D31" s="6" t="s">
        <v>117</v>
      </c>
      <c r="E31" s="123">
        <v>9.194551408290863</v>
      </c>
      <c r="F31">
        <v>2018</v>
      </c>
    </row>
    <row r="32" spans="4:18">
      <c r="D32" s="6" t="s">
        <v>113</v>
      </c>
      <c r="E32" s="123">
        <v>1.8275516107678409</v>
      </c>
      <c r="F32">
        <v>2018</v>
      </c>
    </row>
    <row r="33" spans="4:6">
      <c r="D33" s="6" t="s">
        <v>128</v>
      </c>
      <c r="E33" s="123"/>
    </row>
    <row r="34" spans="4:6">
      <c r="D34" s="6" t="s">
        <v>115</v>
      </c>
      <c r="E34" s="123">
        <v>18.931606411933899</v>
      </c>
      <c r="F34">
        <v>2018</v>
      </c>
    </row>
    <row r="35" spans="4:6">
      <c r="D35" s="6" t="s">
        <v>125</v>
      </c>
      <c r="E35" s="123">
        <v>1.643835566937923</v>
      </c>
      <c r="F35">
        <v>2018</v>
      </c>
    </row>
    <row r="36" spans="4:6">
      <c r="D36" s="6" t="s">
        <v>135</v>
      </c>
      <c r="E36" s="123">
        <v>5.2216410636901864</v>
      </c>
      <c r="F36">
        <v>2019</v>
      </c>
    </row>
    <row r="37" spans="4:6">
      <c r="D37" s="6" t="s">
        <v>98</v>
      </c>
      <c r="E37" s="123">
        <v>33.14557671546936</v>
      </c>
      <c r="F37">
        <v>2019</v>
      </c>
    </row>
    <row r="38" spans="4:6">
      <c r="D38" s="6" t="s">
        <v>97</v>
      </c>
      <c r="E38" s="123">
        <v>14.72261250019073</v>
      </c>
      <c r="F38">
        <v>2019</v>
      </c>
    </row>
    <row r="39" spans="4:6">
      <c r="D39" s="6" t="s">
        <v>100</v>
      </c>
      <c r="E39" s="123">
        <v>7.2034865617752084</v>
      </c>
      <c r="F39">
        <v>2019</v>
      </c>
    </row>
    <row r="40" spans="4:6">
      <c r="D40" s="6" t="s">
        <v>130</v>
      </c>
      <c r="E40" s="123">
        <v>33.191120624542243</v>
      </c>
      <c r="F40">
        <v>2018</v>
      </c>
    </row>
    <row r="41" spans="4:6">
      <c r="D41" s="6" t="s">
        <v>111</v>
      </c>
      <c r="E41" s="123">
        <v>4.3370623141527176</v>
      </c>
      <c r="F41">
        <v>2019</v>
      </c>
    </row>
    <row r="42" spans="4:6">
      <c r="D42" s="6" t="s">
        <v>131</v>
      </c>
      <c r="E42" s="123">
        <v>0.82110286405162825</v>
      </c>
      <c r="F42">
        <v>2018</v>
      </c>
    </row>
    <row r="43" spans="4:6">
      <c r="D43" s="6" t="s">
        <v>110</v>
      </c>
      <c r="E43" s="123">
        <v>7.3408544063568124</v>
      </c>
      <c r="F43">
        <v>2019</v>
      </c>
    </row>
    <row r="44" spans="4:6">
      <c r="D44" s="6" t="s">
        <v>104</v>
      </c>
      <c r="E44" s="123">
        <v>29.35577929019928</v>
      </c>
      <c r="F44">
        <v>2019</v>
      </c>
    </row>
    <row r="45" spans="4:6">
      <c r="D45" s="6" t="s">
        <v>119</v>
      </c>
      <c r="E45" s="123">
        <v>5.0101067870855331</v>
      </c>
      <c r="F45">
        <v>2019</v>
      </c>
    </row>
    <row r="46" spans="4:6">
      <c r="D46" s="6" t="s">
        <v>137</v>
      </c>
      <c r="E46" s="123">
        <v>25.699132680892941</v>
      </c>
      <c r="F46">
        <v>2019</v>
      </c>
    </row>
    <row r="47" spans="4:6">
      <c r="D47" s="6" t="s">
        <v>112</v>
      </c>
      <c r="E47" s="123">
        <v>8.6800217628479004</v>
      </c>
      <c r="F47">
        <v>2019</v>
      </c>
    </row>
    <row r="48" spans="4:6">
      <c r="D48" s="6" t="s">
        <v>120</v>
      </c>
      <c r="E48" s="123">
        <v>3.0136941000819211</v>
      </c>
      <c r="F48">
        <v>2019</v>
      </c>
    </row>
    <row r="49" spans="4:6">
      <c r="D49" s="6" t="s">
        <v>95</v>
      </c>
      <c r="E49" s="123">
        <v>14.36141729354858</v>
      </c>
      <c r="F49">
        <v>2019</v>
      </c>
    </row>
    <row r="50" spans="4:6">
      <c r="D50" s="6" t="s">
        <v>105</v>
      </c>
      <c r="E50" s="123">
        <v>5.0544403493404388</v>
      </c>
      <c r="F50">
        <v>2019</v>
      </c>
    </row>
    <row r="51" spans="4:6">
      <c r="D51" s="6" t="s">
        <v>138</v>
      </c>
      <c r="E51" s="123"/>
    </row>
    <row r="52" spans="4:6">
      <c r="D52" s="6" t="s">
        <v>108</v>
      </c>
      <c r="E52" s="123">
        <v>5.8851230889558792</v>
      </c>
      <c r="F52">
        <v>2016</v>
      </c>
    </row>
    <row r="53" spans="4:6">
      <c r="D53" s="6" t="s">
        <v>123</v>
      </c>
      <c r="E53" s="123">
        <v>4.2365651577711114</v>
      </c>
      <c r="F53">
        <v>2019</v>
      </c>
    </row>
  </sheetData>
  <hyperlinks>
    <hyperlink ref="B8" r:id="rId1" xr:uid="{ED45EE7B-6DD4-4B4A-B7C6-9186FD1482DD}"/>
  </hyperlinks>
  <pageMargins left="0.7" right="0.7"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A842F-F3F9-427C-8CF4-8F93C78226FA}">
  <sheetPr>
    <tabColor rgb="FF00B050"/>
  </sheetPr>
  <dimension ref="A1:K49"/>
  <sheetViews>
    <sheetView workbookViewId="0"/>
  </sheetViews>
  <sheetFormatPr defaultRowHeight="15"/>
  <cols>
    <col min="1" max="1" width="29" bestFit="1" customWidth="1"/>
    <col min="2" max="2" width="19.7109375" customWidth="1"/>
    <col min="3" max="3" width="11.7109375" style="44" bestFit="1" customWidth="1"/>
    <col min="4" max="4" width="25.140625" style="77" customWidth="1"/>
    <col min="6" max="6" width="13.85546875" customWidth="1"/>
    <col min="7" max="7" width="10.5703125" customWidth="1"/>
    <col min="9" max="9" width="11.7109375" style="44" bestFit="1" customWidth="1"/>
    <col min="10" max="10" width="64.140625" style="77" customWidth="1"/>
  </cols>
  <sheetData>
    <row r="1" spans="1:11">
      <c r="A1" t="s">
        <v>151</v>
      </c>
      <c r="B1" t="s">
        <v>328</v>
      </c>
      <c r="C1" s="44" t="s">
        <v>152</v>
      </c>
      <c r="D1" s="77" t="s">
        <v>153</v>
      </c>
      <c r="I1" s="44" t="s">
        <v>152</v>
      </c>
      <c r="J1" s="77" t="s">
        <v>153</v>
      </c>
    </row>
    <row r="2" spans="1:11">
      <c r="A2" s="9" t="s">
        <v>154</v>
      </c>
      <c r="B2" s="7" t="s">
        <v>133</v>
      </c>
      <c r="C2" s="44" t="s">
        <v>155</v>
      </c>
    </row>
    <row r="3" spans="1:11" ht="33.75" customHeight="1">
      <c r="A3" t="s">
        <v>156</v>
      </c>
      <c r="B3" t="str">
        <f>IF(B2="Yes",IF(B9&lt;=0.02,"Yes","No"),IF(B9&gt;=-0.02,"Yes","No"))</f>
        <v>No</v>
      </c>
      <c r="D3" s="101" t="s">
        <v>330</v>
      </c>
    </row>
    <row r="4" spans="1:11" ht="30">
      <c r="A4" t="s">
        <v>157</v>
      </c>
      <c r="B4" t="str">
        <f>IF(B2="Yes",IF(G8&gt;G9,"No","Yes"),IF(G8&gt;G9,"Yes","No"))</f>
        <v>No</v>
      </c>
      <c r="D4" s="101" t="s">
        <v>330</v>
      </c>
    </row>
    <row r="5" spans="1:11">
      <c r="A5" t="s">
        <v>4</v>
      </c>
      <c r="B5" t="s">
        <v>195</v>
      </c>
      <c r="C5" s="44" t="s">
        <v>155</v>
      </c>
      <c r="K5" s="96" t="s">
        <v>331</v>
      </c>
    </row>
    <row r="6" spans="1:11" ht="90">
      <c r="A6" t="s">
        <v>159</v>
      </c>
      <c r="B6" t="s">
        <v>195</v>
      </c>
      <c r="D6" s="77" t="s">
        <v>332</v>
      </c>
    </row>
    <row r="8" spans="1:11">
      <c r="F8" s="6" t="s">
        <v>87</v>
      </c>
      <c r="G8" s="6" t="s">
        <v>195</v>
      </c>
      <c r="I8" s="44" t="s">
        <v>155</v>
      </c>
    </row>
    <row r="9" spans="1:11" ht="30">
      <c r="A9" t="s">
        <v>88</v>
      </c>
      <c r="B9" t="s">
        <v>195</v>
      </c>
      <c r="F9" s="6" t="s">
        <v>162</v>
      </c>
      <c r="G9" s="13">
        <f>SUM(G12:G49)/COUNTA(G12:G49)</f>
        <v>11.783103448275863</v>
      </c>
      <c r="I9" s="44" t="s">
        <v>155</v>
      </c>
      <c r="J9" s="77" t="s">
        <v>333</v>
      </c>
    </row>
    <row r="11" spans="1:11">
      <c r="A11" s="15" t="s">
        <v>92</v>
      </c>
      <c r="B11" s="15" t="s">
        <v>87</v>
      </c>
      <c r="C11" s="52"/>
      <c r="D11" s="104"/>
      <c r="F11" s="15" t="s">
        <v>246</v>
      </c>
      <c r="G11" s="15" t="s">
        <v>94</v>
      </c>
      <c r="H11" s="15">
        <v>2016</v>
      </c>
    </row>
    <row r="12" spans="1:11">
      <c r="F12" t="s">
        <v>87</v>
      </c>
      <c r="I12" s="44" t="s">
        <v>155</v>
      </c>
    </row>
    <row r="13" spans="1:11">
      <c r="F13" t="s">
        <v>114</v>
      </c>
      <c r="G13">
        <v>11.38</v>
      </c>
      <c r="I13" s="44" t="s">
        <v>155</v>
      </c>
    </row>
    <row r="14" spans="1:11">
      <c r="F14" t="s">
        <v>101</v>
      </c>
      <c r="G14">
        <v>2.64</v>
      </c>
      <c r="I14" s="44" t="s">
        <v>155</v>
      </c>
    </row>
    <row r="15" spans="1:11">
      <c r="F15" t="s">
        <v>107</v>
      </c>
      <c r="G15">
        <v>0.65</v>
      </c>
      <c r="I15" s="44" t="s">
        <v>155</v>
      </c>
    </row>
    <row r="16" spans="1:11">
      <c r="F16" t="s">
        <v>126</v>
      </c>
      <c r="I16" s="44" t="s">
        <v>155</v>
      </c>
    </row>
    <row r="17" spans="6:9">
      <c r="F17" t="s">
        <v>127</v>
      </c>
      <c r="I17" s="44" t="s">
        <v>155</v>
      </c>
    </row>
    <row r="18" spans="6:9">
      <c r="F18" t="s">
        <v>124</v>
      </c>
      <c r="I18" s="44" t="s">
        <v>155</v>
      </c>
    </row>
    <row r="19" spans="6:9">
      <c r="F19" t="s">
        <v>136</v>
      </c>
      <c r="G19">
        <v>13.56</v>
      </c>
      <c r="I19" s="44" t="s">
        <v>155</v>
      </c>
    </row>
    <row r="20" spans="6:9">
      <c r="F20" t="s">
        <v>103</v>
      </c>
      <c r="G20">
        <v>7.76</v>
      </c>
      <c r="I20" s="44" t="s">
        <v>155</v>
      </c>
    </row>
    <row r="21" spans="6:9">
      <c r="F21" t="s">
        <v>99</v>
      </c>
      <c r="G21">
        <v>8.3000000000000007</v>
      </c>
      <c r="I21" s="44" t="s">
        <v>155</v>
      </c>
    </row>
    <row r="22" spans="6:9">
      <c r="F22" t="s">
        <v>96</v>
      </c>
      <c r="G22">
        <v>8.9499999999999993</v>
      </c>
      <c r="I22" s="44" t="s">
        <v>155</v>
      </c>
    </row>
    <row r="23" spans="6:9">
      <c r="F23" t="s">
        <v>121</v>
      </c>
      <c r="G23">
        <v>6.31</v>
      </c>
      <c r="I23" s="44" t="s">
        <v>155</v>
      </c>
    </row>
    <row r="24" spans="6:9">
      <c r="F24" t="s">
        <v>102</v>
      </c>
      <c r="I24" s="44" t="s">
        <v>155</v>
      </c>
    </row>
    <row r="25" spans="6:9">
      <c r="F25" t="s">
        <v>122</v>
      </c>
      <c r="G25">
        <v>18.09</v>
      </c>
      <c r="I25" s="44" t="s">
        <v>155</v>
      </c>
    </row>
    <row r="26" spans="6:9">
      <c r="F26" t="s">
        <v>118</v>
      </c>
      <c r="G26">
        <v>27.21</v>
      </c>
      <c r="I26" s="44" t="s">
        <v>155</v>
      </c>
    </row>
    <row r="27" spans="6:9">
      <c r="F27" t="s">
        <v>117</v>
      </c>
      <c r="G27">
        <v>5.64</v>
      </c>
      <c r="I27" s="44" t="s">
        <v>155</v>
      </c>
    </row>
    <row r="28" spans="6:9">
      <c r="F28" t="s">
        <v>113</v>
      </c>
      <c r="G28">
        <v>1.56</v>
      </c>
      <c r="I28" s="44" t="s">
        <v>155</v>
      </c>
    </row>
    <row r="29" spans="6:9">
      <c r="F29" t="s">
        <v>128</v>
      </c>
      <c r="I29" s="44" t="s">
        <v>155</v>
      </c>
    </row>
    <row r="30" spans="6:9">
      <c r="F30" t="s">
        <v>115</v>
      </c>
      <c r="G30">
        <v>18.73</v>
      </c>
      <c r="I30" s="44" t="s">
        <v>155</v>
      </c>
    </row>
    <row r="31" spans="6:9">
      <c r="F31" t="s">
        <v>125</v>
      </c>
      <c r="G31">
        <v>1.9</v>
      </c>
      <c r="I31" s="44" t="s">
        <v>155</v>
      </c>
    </row>
    <row r="32" spans="6:9">
      <c r="F32" t="s">
        <v>135</v>
      </c>
      <c r="I32" s="44" t="s">
        <v>155</v>
      </c>
    </row>
    <row r="33" spans="6:9">
      <c r="F33" t="s">
        <v>98</v>
      </c>
      <c r="G33">
        <v>33.75</v>
      </c>
      <c r="I33" s="44" t="s">
        <v>155</v>
      </c>
    </row>
    <row r="34" spans="6:9">
      <c r="F34" t="s">
        <v>97</v>
      </c>
      <c r="G34">
        <v>16.48</v>
      </c>
      <c r="I34" s="44" t="s">
        <v>155</v>
      </c>
    </row>
    <row r="35" spans="6:9">
      <c r="F35" t="s">
        <v>100</v>
      </c>
      <c r="G35">
        <v>7.01</v>
      </c>
      <c r="I35" s="44" t="s">
        <v>155</v>
      </c>
    </row>
    <row r="36" spans="6:9">
      <c r="F36" t="s">
        <v>130</v>
      </c>
      <c r="G36">
        <v>33.869999999999997</v>
      </c>
      <c r="I36" s="44" t="s">
        <v>155</v>
      </c>
    </row>
    <row r="37" spans="6:9">
      <c r="F37" t="s">
        <v>111</v>
      </c>
      <c r="G37">
        <v>4.3099999999999996</v>
      </c>
      <c r="I37" s="44" t="s">
        <v>155</v>
      </c>
    </row>
    <row r="38" spans="6:9">
      <c r="F38" t="s">
        <v>131</v>
      </c>
      <c r="I38" s="44" t="s">
        <v>155</v>
      </c>
    </row>
    <row r="39" spans="6:9">
      <c r="F39" t="s">
        <v>110</v>
      </c>
      <c r="G39">
        <v>5.77</v>
      </c>
      <c r="I39" s="44" t="s">
        <v>155</v>
      </c>
    </row>
    <row r="40" spans="6:9">
      <c r="F40" t="s">
        <v>104</v>
      </c>
      <c r="G40">
        <v>31.82</v>
      </c>
      <c r="I40" s="44" t="s">
        <v>155</v>
      </c>
    </row>
    <row r="41" spans="6:9">
      <c r="F41" t="s">
        <v>119</v>
      </c>
      <c r="G41">
        <v>5.42</v>
      </c>
      <c r="I41" s="44" t="s">
        <v>155</v>
      </c>
    </row>
    <row r="42" spans="6:9">
      <c r="F42" t="s">
        <v>137</v>
      </c>
      <c r="G42">
        <v>27.36</v>
      </c>
      <c r="I42" s="44" t="s">
        <v>155</v>
      </c>
    </row>
    <row r="43" spans="6:9">
      <c r="F43" t="s">
        <v>112</v>
      </c>
      <c r="G43">
        <v>9.39</v>
      </c>
      <c r="I43" s="44" t="s">
        <v>155</v>
      </c>
    </row>
    <row r="44" spans="6:9">
      <c r="F44" t="s">
        <v>120</v>
      </c>
      <c r="G44">
        <v>3.04</v>
      </c>
      <c r="I44" s="44" t="s">
        <v>155</v>
      </c>
    </row>
    <row r="45" spans="6:9">
      <c r="F45" t="s">
        <v>95</v>
      </c>
      <c r="G45">
        <v>15.09</v>
      </c>
      <c r="I45" s="44" t="s">
        <v>155</v>
      </c>
    </row>
    <row r="46" spans="6:9">
      <c r="F46" t="s">
        <v>105</v>
      </c>
      <c r="G46">
        <v>5.59</v>
      </c>
      <c r="I46" s="44" t="s">
        <v>155</v>
      </c>
    </row>
    <row r="47" spans="6:9">
      <c r="F47" t="s">
        <v>138</v>
      </c>
      <c r="I47" s="44" t="s">
        <v>155</v>
      </c>
    </row>
    <row r="48" spans="6:9">
      <c r="F48" t="s">
        <v>108</v>
      </c>
      <c r="G48">
        <v>5.89</v>
      </c>
      <c r="I48" s="44" t="s">
        <v>155</v>
      </c>
    </row>
    <row r="49" spans="6:9">
      <c r="F49" t="s">
        <v>123</v>
      </c>
      <c r="G49">
        <v>4.24</v>
      </c>
      <c r="I49" s="44" t="s">
        <v>155</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2E44A-1112-41A0-BA5C-45CEF8E71F54}">
  <dimension ref="A1:H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8">
      <c r="A1" t="s">
        <v>77</v>
      </c>
      <c r="B1" s="198" t="s">
        <v>31</v>
      </c>
    </row>
    <row r="2" spans="1:8">
      <c r="A2" t="s">
        <v>78</v>
      </c>
      <c r="B2" t="s">
        <v>334</v>
      </c>
    </row>
    <row r="3" spans="1:8">
      <c r="A3" s="9" t="s">
        <v>80</v>
      </c>
      <c r="B3" s="132" t="s">
        <v>81</v>
      </c>
    </row>
    <row r="4" spans="1:8">
      <c r="A4" t="s">
        <v>82</v>
      </c>
      <c r="B4" s="10" t="str">
        <f>IF(B3="Yes",IF(B11&lt;=0.02,"Yes","No"),IF(B11&gt;=-0.02,"Yes","No"))</f>
        <v>Yes</v>
      </c>
    </row>
    <row r="5" spans="1:8">
      <c r="A5" t="s">
        <v>83</v>
      </c>
      <c r="B5" s="10" t="str">
        <f>IF(B3="Yes",IF(E10&gt;E11,"No","Yes"),IF(E10&gt;E11,"Yes","No"))</f>
        <v>Yes</v>
      </c>
    </row>
    <row r="6" spans="1:8">
      <c r="A6" t="s">
        <v>4</v>
      </c>
      <c r="B6" s="10" t="s">
        <v>6</v>
      </c>
    </row>
    <row r="7" spans="1:8">
      <c r="A7" t="s">
        <v>5</v>
      </c>
      <c r="B7" t="s">
        <v>84</v>
      </c>
    </row>
    <row r="8" spans="1:8">
      <c r="A8" t="s">
        <v>244</v>
      </c>
      <c r="B8" s="130" t="s">
        <v>245</v>
      </c>
    </row>
    <row r="9" spans="1:8">
      <c r="B9" s="130"/>
    </row>
    <row r="10" spans="1:8">
      <c r="D10" s="49" t="s">
        <v>87</v>
      </c>
      <c r="E10" s="123">
        <f>E16</f>
        <v>78.213633537490892</v>
      </c>
      <c r="H10" s="16"/>
    </row>
    <row r="11" spans="1:8">
      <c r="A11" s="43" t="s">
        <v>88</v>
      </c>
      <c r="B11" s="5">
        <f>B33/B16-1</f>
        <v>8.034351656856642E-2</v>
      </c>
      <c r="D11" s="49" t="s">
        <v>89</v>
      </c>
      <c r="E11" s="123">
        <f>AVERAGE(E16:E53)</f>
        <v>76.316146853817443</v>
      </c>
      <c r="H11" s="16"/>
    </row>
    <row r="12" spans="1:8">
      <c r="B12" s="5"/>
      <c r="D12" s="49" t="s">
        <v>90</v>
      </c>
      <c r="E12" s="18">
        <f>COUNTA(E16:E53)</f>
        <v>38</v>
      </c>
      <c r="H12" s="16"/>
    </row>
    <row r="13" spans="1:8">
      <c r="B13" s="5"/>
      <c r="D13" s="49" t="s">
        <v>91</v>
      </c>
      <c r="E13">
        <f>_xlfn.RANK.EQ(E16,E16:E53,0)</f>
        <v>18</v>
      </c>
      <c r="H13" s="16"/>
    </row>
    <row r="15" spans="1:8">
      <c r="A15" s="197" t="s">
        <v>92</v>
      </c>
      <c r="B15" s="197" t="s">
        <v>87</v>
      </c>
      <c r="D15" s="197" t="s">
        <v>246</v>
      </c>
      <c r="E15" s="197" t="s">
        <v>94</v>
      </c>
      <c r="F15" s="197" t="s">
        <v>92</v>
      </c>
    </row>
    <row r="16" spans="1:8">
      <c r="A16">
        <v>2004</v>
      </c>
      <c r="B16" s="123">
        <v>72.397003673346788</v>
      </c>
      <c r="D16" s="6" t="s">
        <v>87</v>
      </c>
      <c r="E16" s="123">
        <v>78.213633537490892</v>
      </c>
      <c r="F16">
        <v>2021</v>
      </c>
    </row>
    <row r="17" spans="1:6">
      <c r="A17">
        <v>2005</v>
      </c>
      <c r="B17" s="123">
        <v>73.679393097170191</v>
      </c>
      <c r="D17" s="6" t="s">
        <v>114</v>
      </c>
      <c r="E17" s="123">
        <v>76.428465643413148</v>
      </c>
      <c r="F17">
        <v>2021</v>
      </c>
    </row>
    <row r="18" spans="1:6">
      <c r="A18">
        <v>2006</v>
      </c>
      <c r="B18" s="123">
        <v>74.308828178647374</v>
      </c>
      <c r="D18" s="6" t="s">
        <v>101</v>
      </c>
      <c r="E18" s="123">
        <v>74.057447151248951</v>
      </c>
      <c r="F18">
        <v>2021</v>
      </c>
    </row>
    <row r="19" spans="1:6">
      <c r="A19">
        <v>2007</v>
      </c>
      <c r="B19" s="123">
        <v>75.05702116269633</v>
      </c>
      <c r="D19" s="6" t="s">
        <v>107</v>
      </c>
      <c r="E19" s="123">
        <v>77.222667696263628</v>
      </c>
      <c r="F19">
        <v>2021</v>
      </c>
    </row>
    <row r="20" spans="1:6">
      <c r="A20">
        <v>2008</v>
      </c>
      <c r="B20" s="123">
        <v>75.475192120059631</v>
      </c>
      <c r="D20" s="6" t="s">
        <v>126</v>
      </c>
      <c r="E20" s="123">
        <v>67.624108128799833</v>
      </c>
      <c r="F20">
        <v>2021</v>
      </c>
    </row>
    <row r="21" spans="1:6">
      <c r="A21">
        <v>2009</v>
      </c>
      <c r="B21" s="123">
        <v>74.893108593057505</v>
      </c>
      <c r="D21" s="6" t="s">
        <v>127</v>
      </c>
      <c r="E21" s="123">
        <v>68.8141188404785</v>
      </c>
      <c r="F21">
        <v>2021</v>
      </c>
    </row>
    <row r="22" spans="1:6">
      <c r="A22">
        <v>2010</v>
      </c>
      <c r="B22" s="123">
        <v>75.444373156081298</v>
      </c>
      <c r="D22" s="6" t="s">
        <v>124</v>
      </c>
      <c r="E22" s="123">
        <v>66.129080829226822</v>
      </c>
      <c r="F22">
        <v>2021</v>
      </c>
    </row>
    <row r="23" spans="1:6">
      <c r="A23">
        <v>2011</v>
      </c>
      <c r="B23" s="123">
        <v>75.798493536380278</v>
      </c>
      <c r="D23" s="6" t="s">
        <v>136</v>
      </c>
      <c r="E23" s="123">
        <v>82.700911102639196</v>
      </c>
      <c r="F23">
        <v>2021</v>
      </c>
    </row>
    <row r="24" spans="1:6">
      <c r="A24">
        <v>2012</v>
      </c>
      <c r="B24" s="123">
        <v>75.589432905766344</v>
      </c>
      <c r="D24" s="6" t="s">
        <v>103</v>
      </c>
      <c r="E24" s="123">
        <v>80.750265644431366</v>
      </c>
      <c r="F24">
        <v>2021</v>
      </c>
    </row>
    <row r="25" spans="1:6">
      <c r="A25">
        <v>2013</v>
      </c>
      <c r="B25" s="123">
        <v>75.335530261812877</v>
      </c>
      <c r="D25" s="6" t="s">
        <v>99</v>
      </c>
      <c r="E25" s="123">
        <v>81.001886440426446</v>
      </c>
      <c r="F25">
        <v>2021</v>
      </c>
    </row>
    <row r="26" spans="1:6">
      <c r="A26">
        <v>2014</v>
      </c>
      <c r="B26" s="123">
        <v>75.049686942219793</v>
      </c>
      <c r="D26" s="6" t="s">
        <v>96</v>
      </c>
      <c r="E26" s="123">
        <v>78.719682254879459</v>
      </c>
      <c r="F26">
        <v>2021</v>
      </c>
    </row>
    <row r="27" spans="1:6">
      <c r="A27">
        <v>2015</v>
      </c>
      <c r="B27" s="123">
        <v>75.580078642901029</v>
      </c>
      <c r="D27" s="6" t="s">
        <v>121</v>
      </c>
      <c r="E27" s="123">
        <v>75.389065988384544</v>
      </c>
      <c r="F27">
        <v>2021</v>
      </c>
    </row>
    <row r="28" spans="1:6">
      <c r="A28">
        <v>2016</v>
      </c>
      <c r="B28" s="123">
        <v>75.927090876157166</v>
      </c>
      <c r="D28" s="6" t="s">
        <v>102</v>
      </c>
      <c r="E28" s="123">
        <v>80.840373295830773</v>
      </c>
      <c r="F28">
        <v>2021</v>
      </c>
    </row>
    <row r="29" spans="1:6">
      <c r="A29">
        <v>2017</v>
      </c>
      <c r="B29" s="123">
        <v>76.576173574222395</v>
      </c>
      <c r="D29" s="6" t="s">
        <v>122</v>
      </c>
      <c r="E29" s="123">
        <v>65.389309978600338</v>
      </c>
      <c r="F29">
        <v>2021</v>
      </c>
    </row>
    <row r="30" spans="1:6">
      <c r="A30">
        <v>2018</v>
      </c>
      <c r="B30" s="123">
        <v>77.190695326272333</v>
      </c>
      <c r="D30" s="6" t="s">
        <v>118</v>
      </c>
      <c r="E30" s="123">
        <v>81.650776573803626</v>
      </c>
      <c r="F30">
        <v>2021</v>
      </c>
    </row>
    <row r="31" spans="1:6">
      <c r="A31">
        <v>2019</v>
      </c>
      <c r="B31" s="123">
        <v>77.777794806821262</v>
      </c>
      <c r="D31" s="6" t="s">
        <v>117</v>
      </c>
      <c r="E31" s="123">
        <v>82.749648543200578</v>
      </c>
      <c r="F31">
        <v>2021</v>
      </c>
    </row>
    <row r="32" spans="1:6">
      <c r="A32">
        <v>2020</v>
      </c>
      <c r="B32" s="123">
        <v>76.459327985201682</v>
      </c>
      <c r="D32" s="6" t="s">
        <v>113</v>
      </c>
      <c r="E32" s="123">
        <v>76.915178133855648</v>
      </c>
      <c r="F32">
        <v>2021</v>
      </c>
    </row>
    <row r="33" spans="1:6">
      <c r="A33">
        <v>2021</v>
      </c>
      <c r="B33" s="123">
        <v>78.213633537490892</v>
      </c>
      <c r="D33" s="6" t="s">
        <v>128</v>
      </c>
      <c r="E33" s="123">
        <v>75.71072755015183</v>
      </c>
      <c r="F33">
        <v>2021</v>
      </c>
    </row>
    <row r="34" spans="1:6">
      <c r="D34" s="6" t="s">
        <v>115</v>
      </c>
      <c r="E34" s="123">
        <v>65.622463913530865</v>
      </c>
      <c r="F34">
        <v>2021</v>
      </c>
    </row>
    <row r="35" spans="1:6">
      <c r="D35" s="6" t="s">
        <v>125</v>
      </c>
      <c r="E35" s="123">
        <v>83.620273531777954</v>
      </c>
      <c r="F35">
        <v>2021</v>
      </c>
    </row>
    <row r="36" spans="1:6">
      <c r="D36" s="6" t="s">
        <v>135</v>
      </c>
      <c r="E36" s="123">
        <v>72.995803476856707</v>
      </c>
      <c r="F36">
        <v>2021</v>
      </c>
    </row>
    <row r="37" spans="1:6">
      <c r="D37" s="6" t="s">
        <v>98</v>
      </c>
      <c r="E37" s="123">
        <v>77.074599684630797</v>
      </c>
      <c r="F37">
        <v>2021</v>
      </c>
    </row>
    <row r="38" spans="1:6">
      <c r="D38" s="6" t="s">
        <v>97</v>
      </c>
      <c r="E38" s="123">
        <v>79.870447279337697</v>
      </c>
      <c r="F38">
        <v>2021</v>
      </c>
    </row>
    <row r="39" spans="1:6">
      <c r="D39" s="6" t="s">
        <v>100</v>
      </c>
      <c r="E39" s="123">
        <v>77.055346264220717</v>
      </c>
      <c r="F39">
        <v>2021</v>
      </c>
    </row>
    <row r="40" spans="1:6">
      <c r="D40" s="6" t="s">
        <v>130</v>
      </c>
      <c r="E40" s="123">
        <v>67.82447852886628</v>
      </c>
      <c r="F40">
        <v>2021</v>
      </c>
    </row>
    <row r="41" spans="1:6">
      <c r="D41" s="6" t="s">
        <v>111</v>
      </c>
      <c r="E41" s="123">
        <v>82.109383981771913</v>
      </c>
      <c r="F41">
        <v>2021</v>
      </c>
    </row>
    <row r="42" spans="1:6">
      <c r="D42" s="6" t="s">
        <v>131</v>
      </c>
      <c r="E42" s="123">
        <v>83.233623919774828</v>
      </c>
      <c r="F42">
        <v>2021</v>
      </c>
    </row>
    <row r="43" spans="1:6">
      <c r="D43" s="6" t="s">
        <v>110</v>
      </c>
      <c r="E43" s="123">
        <v>81.49876346647909</v>
      </c>
      <c r="F43">
        <v>2021</v>
      </c>
    </row>
    <row r="44" spans="1:6">
      <c r="D44" s="6" t="s">
        <v>104</v>
      </c>
      <c r="E44" s="123">
        <v>77.698713286020237</v>
      </c>
      <c r="F44">
        <v>2021</v>
      </c>
    </row>
    <row r="45" spans="1:6">
      <c r="D45" s="6" t="s">
        <v>119</v>
      </c>
      <c r="E45" s="123">
        <v>79.585038920839793</v>
      </c>
      <c r="F45">
        <v>2021</v>
      </c>
    </row>
    <row r="46" spans="1:6">
      <c r="D46" s="6" t="s">
        <v>137</v>
      </c>
      <c r="E46" s="123">
        <v>78.023669079801238</v>
      </c>
      <c r="F46">
        <v>2021</v>
      </c>
    </row>
    <row r="47" spans="1:6">
      <c r="D47" s="6" t="s">
        <v>112</v>
      </c>
      <c r="E47" s="123">
        <v>78.985398949017949</v>
      </c>
      <c r="F47">
        <v>2021</v>
      </c>
    </row>
    <row r="48" spans="1:6">
      <c r="D48" s="6" t="s">
        <v>120</v>
      </c>
      <c r="E48" s="123">
        <v>70.5293423088347</v>
      </c>
      <c r="F48">
        <v>2021</v>
      </c>
    </row>
    <row r="49" spans="4:6">
      <c r="D49" s="6" t="s">
        <v>95</v>
      </c>
      <c r="E49" s="123">
        <v>82.938406398729114</v>
      </c>
      <c r="F49">
        <v>2021</v>
      </c>
    </row>
    <row r="50" spans="4:6">
      <c r="D50" s="6" t="s">
        <v>105</v>
      </c>
      <c r="E50" s="123">
        <v>82.880739356782883</v>
      </c>
      <c r="F50">
        <v>2021</v>
      </c>
    </row>
    <row r="51" spans="4:6">
      <c r="D51" s="6" t="s">
        <v>138</v>
      </c>
      <c r="E51" s="123">
        <v>55.14948642699926</v>
      </c>
      <c r="F51">
        <v>2021</v>
      </c>
    </row>
    <row r="52" spans="4:6">
      <c r="D52" s="6" t="s">
        <v>108</v>
      </c>
      <c r="E52" s="123">
        <v>79.330241956270413</v>
      </c>
      <c r="F52">
        <v>2021</v>
      </c>
    </row>
    <row r="53" spans="4:6">
      <c r="D53" s="6" t="s">
        <v>123</v>
      </c>
      <c r="E53" s="123">
        <v>73.680012381394576</v>
      </c>
      <c r="F53">
        <v>2021</v>
      </c>
    </row>
  </sheetData>
  <hyperlinks>
    <hyperlink ref="B8" r:id="rId1" xr:uid="{23B43EB3-3E29-4E89-A9BF-52FBF0A9587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1A3B4-B801-4A34-A285-083A1913B440}">
  <dimension ref="A1:G53"/>
  <sheetViews>
    <sheetView zoomScaleNormal="100" workbookViewId="0">
      <selection activeCell="H30" sqref="H30"/>
    </sheetView>
  </sheetViews>
  <sheetFormatPr defaultRowHeight="15"/>
  <cols>
    <col min="1" max="1" width="31.28515625" customWidth="1"/>
    <col min="2" max="2" width="14.28515625" customWidth="1"/>
    <col min="3" max="3" width="4.7109375" style="79" customWidth="1"/>
    <col min="4" max="4" width="15.7109375" style="6" customWidth="1"/>
    <col min="5" max="5" width="9.7109375" customWidth="1"/>
    <col min="6" max="6" width="8.7109375" style="79" customWidth="1"/>
    <col min="7" max="7" width="11.140625" style="79" customWidth="1"/>
  </cols>
  <sheetData>
    <row r="1" spans="1:6">
      <c r="A1" t="s">
        <v>77</v>
      </c>
      <c r="B1" s="43" t="s">
        <v>12</v>
      </c>
    </row>
    <row r="2" spans="1:6">
      <c r="A2" t="s">
        <v>78</v>
      </c>
      <c r="B2" t="s">
        <v>79</v>
      </c>
    </row>
    <row r="3" spans="1:6">
      <c r="A3" s="9" t="s">
        <v>80</v>
      </c>
      <c r="B3" s="132" t="s">
        <v>81</v>
      </c>
    </row>
    <row r="4" spans="1:6">
      <c r="A4" t="s">
        <v>82</v>
      </c>
      <c r="B4" s="8" t="str">
        <f>IF(B3="Yes",IF(B11&lt;=0.02,"Yes","No"),IF(B11&gt;=-0.02,"Yes","No"))</f>
        <v>No</v>
      </c>
    </row>
    <row r="5" spans="1:6">
      <c r="A5" t="s">
        <v>83</v>
      </c>
      <c r="B5" s="8" t="str">
        <f>IF(B3="Yes",IF(E10&gt;E11,"No","Yes"),IF(E10&gt;E11,"Yes","No"))</f>
        <v>No</v>
      </c>
    </row>
    <row r="6" spans="1:6">
      <c r="A6" t="s">
        <v>4</v>
      </c>
      <c r="B6" s="8" t="s">
        <v>8</v>
      </c>
    </row>
    <row r="7" spans="1:6">
      <c r="A7" t="s">
        <v>5</v>
      </c>
      <c r="B7" t="s">
        <v>84</v>
      </c>
    </row>
    <row r="8" spans="1:6">
      <c r="A8" t="s">
        <v>85</v>
      </c>
      <c r="B8" s="130" t="s">
        <v>86</v>
      </c>
    </row>
    <row r="9" spans="1:6">
      <c r="B9" s="130"/>
    </row>
    <row r="10" spans="1:6">
      <c r="D10" s="49" t="s">
        <v>87</v>
      </c>
      <c r="E10" s="123">
        <f>E45</f>
        <v>0.81593000000000004</v>
      </c>
    </row>
    <row r="11" spans="1:6">
      <c r="A11" s="43" t="s">
        <v>88</v>
      </c>
      <c r="B11" s="4">
        <f>B33/B16-1</f>
        <v>-6.0280788234074567E-2</v>
      </c>
      <c r="D11" s="49" t="s">
        <v>89</v>
      </c>
      <c r="E11" s="123">
        <f>AVERAGE(E16:E36,E37:E53)</f>
        <v>0.8844115789473681</v>
      </c>
    </row>
    <row r="12" spans="1:6">
      <c r="B12" s="5"/>
      <c r="D12" s="49" t="s">
        <v>90</v>
      </c>
      <c r="E12">
        <f>COUNTA(E16:E53)</f>
        <v>38</v>
      </c>
    </row>
    <row r="13" spans="1:6">
      <c r="B13" s="5"/>
      <c r="D13" s="49" t="s">
        <v>91</v>
      </c>
      <c r="E13">
        <f>_xlfn.RANK.EQ(E45,E16:E53,0)</f>
        <v>30</v>
      </c>
    </row>
    <row r="15" spans="1:6">
      <c r="A15" s="196" t="s">
        <v>92</v>
      </c>
      <c r="B15" s="196" t="s">
        <v>87</v>
      </c>
      <c r="D15" s="195" t="s">
        <v>93</v>
      </c>
      <c r="E15" s="196" t="s">
        <v>94</v>
      </c>
      <c r="F15" s="196" t="s">
        <v>92</v>
      </c>
    </row>
    <row r="16" spans="1:6">
      <c r="A16" s="126">
        <v>2004</v>
      </c>
      <c r="B16" s="125">
        <v>0.86826999999999999</v>
      </c>
      <c r="D16" s="6" t="s">
        <v>95</v>
      </c>
      <c r="E16" s="123">
        <v>0.99229999999999996</v>
      </c>
      <c r="F16" s="124">
        <v>2021</v>
      </c>
    </row>
    <row r="17" spans="1:6">
      <c r="A17" s="126">
        <v>2005</v>
      </c>
      <c r="B17" s="125">
        <v>0.86446999999999996</v>
      </c>
      <c r="D17" s="6" t="s">
        <v>96</v>
      </c>
      <c r="E17" s="123">
        <v>0.98997999999999997</v>
      </c>
      <c r="F17" s="124">
        <v>2021</v>
      </c>
    </row>
    <row r="18" spans="1:6">
      <c r="A18" s="126">
        <v>2006</v>
      </c>
      <c r="B18" s="125">
        <v>0.86160999999999999</v>
      </c>
      <c r="D18" s="6" t="s">
        <v>97</v>
      </c>
      <c r="E18" s="123">
        <v>0.98884000000000005</v>
      </c>
      <c r="F18" s="124">
        <v>2021</v>
      </c>
    </row>
    <row r="19" spans="1:6">
      <c r="A19" s="126">
        <v>2007</v>
      </c>
      <c r="B19" s="125">
        <v>0.85804999999999998</v>
      </c>
      <c r="D19" s="6" t="s">
        <v>98</v>
      </c>
      <c r="E19" s="123">
        <v>0.98853000000000002</v>
      </c>
      <c r="F19" s="124">
        <v>2021</v>
      </c>
    </row>
    <row r="20" spans="1:6">
      <c r="A20" s="126">
        <v>2008</v>
      </c>
      <c r="B20" s="125">
        <v>0.85546999999999995</v>
      </c>
      <c r="D20" s="6" t="s">
        <v>99</v>
      </c>
      <c r="E20" s="123">
        <v>0.98553000000000002</v>
      </c>
      <c r="F20" s="124">
        <v>2021</v>
      </c>
    </row>
    <row r="21" spans="1:6">
      <c r="A21" s="126">
        <v>2009</v>
      </c>
      <c r="B21" s="125">
        <v>0.85301000000000005</v>
      </c>
      <c r="D21" s="6" t="s">
        <v>100</v>
      </c>
      <c r="E21" s="123">
        <v>0.98504000000000003</v>
      </c>
      <c r="F21" s="124">
        <v>2021</v>
      </c>
    </row>
    <row r="22" spans="1:6">
      <c r="A22" s="126">
        <v>2010</v>
      </c>
      <c r="B22" s="125">
        <v>0.85009000000000001</v>
      </c>
      <c r="D22" s="6" t="s">
        <v>101</v>
      </c>
      <c r="E22" s="123">
        <v>0.98373999999999995</v>
      </c>
      <c r="F22" s="124">
        <v>2021</v>
      </c>
    </row>
    <row r="23" spans="1:6">
      <c r="A23" s="126">
        <v>2011</v>
      </c>
      <c r="B23" s="125">
        <v>0.84713000000000005</v>
      </c>
      <c r="D23" s="6" t="s">
        <v>102</v>
      </c>
      <c r="E23" s="123">
        <v>0.98182999999999998</v>
      </c>
      <c r="F23" s="124">
        <v>2021</v>
      </c>
    </row>
    <row r="24" spans="1:6">
      <c r="A24" s="126">
        <v>2012</v>
      </c>
      <c r="B24" s="125">
        <v>0.84360999999999997</v>
      </c>
      <c r="D24" s="6" t="s">
        <v>103</v>
      </c>
      <c r="E24" s="123">
        <v>0.97406000000000004</v>
      </c>
      <c r="F24" s="124">
        <v>2021</v>
      </c>
    </row>
    <row r="25" spans="1:6">
      <c r="A25" s="126">
        <v>2013</v>
      </c>
      <c r="B25" s="125">
        <v>0.84077000000000002</v>
      </c>
      <c r="D25" s="6" t="s">
        <v>104</v>
      </c>
      <c r="E25" s="123">
        <v>0.97318000000000005</v>
      </c>
      <c r="F25" s="124">
        <v>2021</v>
      </c>
    </row>
    <row r="26" spans="1:6">
      <c r="A26" s="126">
        <v>2014</v>
      </c>
      <c r="B26" s="125">
        <v>0.83721000000000001</v>
      </c>
      <c r="D26" s="6" t="s">
        <v>105</v>
      </c>
      <c r="E26" s="123">
        <v>0.97257000000000005</v>
      </c>
      <c r="F26" s="124">
        <v>2021</v>
      </c>
    </row>
    <row r="27" spans="1:6">
      <c r="A27" s="126">
        <v>2015</v>
      </c>
      <c r="B27" s="125">
        <v>0.83435000000000004</v>
      </c>
      <c r="D27" s="6" t="s">
        <v>106</v>
      </c>
      <c r="E27" s="123">
        <v>0.97075999999999996</v>
      </c>
      <c r="F27" s="124">
        <v>2021</v>
      </c>
    </row>
    <row r="28" spans="1:6">
      <c r="A28" s="126">
        <v>2016</v>
      </c>
      <c r="B28" s="125">
        <v>0.83116999999999996</v>
      </c>
      <c r="D28" s="6" t="s">
        <v>107</v>
      </c>
      <c r="E28" s="123">
        <v>0.96375</v>
      </c>
      <c r="F28" s="124">
        <v>2021</v>
      </c>
    </row>
    <row r="29" spans="1:6">
      <c r="A29" s="126">
        <v>2017</v>
      </c>
      <c r="B29" s="125">
        <v>0.82843999999999995</v>
      </c>
      <c r="D29" s="6" t="s">
        <v>108</v>
      </c>
      <c r="E29" s="123">
        <v>0.96172000000000002</v>
      </c>
      <c r="F29" s="124">
        <v>2021</v>
      </c>
    </row>
    <row r="30" spans="1:6">
      <c r="A30" s="126">
        <v>2018</v>
      </c>
      <c r="B30" s="125">
        <v>0.82581000000000004</v>
      </c>
      <c r="D30" s="6" t="s">
        <v>109</v>
      </c>
      <c r="E30" s="123">
        <v>0.95228000000000002</v>
      </c>
      <c r="F30" s="124">
        <v>2021</v>
      </c>
    </row>
    <row r="31" spans="1:6">
      <c r="A31" s="126">
        <v>2019</v>
      </c>
      <c r="B31" s="125">
        <v>0.82110000000000005</v>
      </c>
      <c r="D31" s="6" t="s">
        <v>110</v>
      </c>
      <c r="E31" s="123">
        <v>0.94740999999999997</v>
      </c>
      <c r="F31" s="124">
        <v>2021</v>
      </c>
    </row>
    <row r="32" spans="1:6">
      <c r="A32" s="126">
        <v>2020</v>
      </c>
      <c r="B32" s="125">
        <v>0.81869999999999998</v>
      </c>
      <c r="D32" s="6" t="s">
        <v>111</v>
      </c>
      <c r="E32" s="123">
        <v>0.93777999999999995</v>
      </c>
      <c r="F32" s="124">
        <v>2021</v>
      </c>
    </row>
    <row r="33" spans="1:6">
      <c r="A33" s="126">
        <v>2021</v>
      </c>
      <c r="B33" s="125">
        <v>0.81593000000000004</v>
      </c>
      <c r="D33" s="6" t="s">
        <v>112</v>
      </c>
      <c r="E33" s="123">
        <v>0.92796999999999996</v>
      </c>
      <c r="F33" s="124">
        <v>2021</v>
      </c>
    </row>
    <row r="34" spans="1:6">
      <c r="D34" s="6" t="s">
        <v>113</v>
      </c>
      <c r="E34" s="123">
        <v>0.91539999999999999</v>
      </c>
      <c r="F34" s="124">
        <v>2021</v>
      </c>
    </row>
    <row r="35" spans="1:6">
      <c r="D35" s="6" t="s">
        <v>114</v>
      </c>
      <c r="E35" s="123">
        <v>0.89502000000000004</v>
      </c>
      <c r="F35" s="124">
        <v>2021</v>
      </c>
    </row>
    <row r="36" spans="1:6">
      <c r="D36" s="6" t="s">
        <v>115</v>
      </c>
      <c r="E36" s="123">
        <v>0.89437999999999995</v>
      </c>
      <c r="F36" s="124">
        <v>2021</v>
      </c>
    </row>
    <row r="37" spans="1:6">
      <c r="D37" s="6" t="s">
        <v>116</v>
      </c>
      <c r="E37" s="123">
        <v>0.88073999999999997</v>
      </c>
      <c r="F37" s="124">
        <v>2021</v>
      </c>
    </row>
    <row r="38" spans="1:6">
      <c r="D38" s="6" t="s">
        <v>117</v>
      </c>
      <c r="E38" s="123">
        <v>0.86551999999999996</v>
      </c>
      <c r="F38" s="124">
        <v>2021</v>
      </c>
    </row>
    <row r="39" spans="1:6">
      <c r="D39" s="6" t="s">
        <v>118</v>
      </c>
      <c r="E39" s="123">
        <v>0.86455000000000004</v>
      </c>
      <c r="F39" s="124">
        <v>2021</v>
      </c>
    </row>
    <row r="40" spans="1:6">
      <c r="D40" s="6" t="s">
        <v>119</v>
      </c>
      <c r="E40" s="123">
        <v>0.86368999999999996</v>
      </c>
      <c r="F40" s="124">
        <v>2021</v>
      </c>
    </row>
    <row r="41" spans="1:6">
      <c r="D41" s="6" t="s">
        <v>120</v>
      </c>
      <c r="E41" s="123">
        <v>0.84621000000000002</v>
      </c>
      <c r="F41" s="124">
        <v>2021</v>
      </c>
    </row>
    <row r="42" spans="1:6">
      <c r="D42" s="6" t="s">
        <v>121</v>
      </c>
      <c r="E42" s="123">
        <v>0.83640999999999999</v>
      </c>
      <c r="F42" s="124">
        <v>2021</v>
      </c>
    </row>
    <row r="43" spans="1:6">
      <c r="D43" s="6" t="s">
        <v>122</v>
      </c>
      <c r="E43" s="123">
        <v>0.83409999999999995</v>
      </c>
      <c r="F43" s="124">
        <v>2021</v>
      </c>
    </row>
    <row r="44" spans="1:6">
      <c r="D44" s="6" t="s">
        <v>123</v>
      </c>
      <c r="E44" s="123">
        <v>0.83182</v>
      </c>
      <c r="F44" s="124">
        <v>2021</v>
      </c>
    </row>
    <row r="45" spans="1:6">
      <c r="D45" s="6" t="s">
        <v>87</v>
      </c>
      <c r="E45" s="123">
        <v>0.81593000000000004</v>
      </c>
      <c r="F45" s="124">
        <v>2021</v>
      </c>
    </row>
    <row r="46" spans="1:6">
      <c r="D46" s="6" t="s">
        <v>124</v>
      </c>
      <c r="E46" s="123">
        <v>0.81208999999999998</v>
      </c>
      <c r="F46" s="124">
        <v>2021</v>
      </c>
    </row>
    <row r="47" spans="1:6">
      <c r="D47" s="6" t="s">
        <v>125</v>
      </c>
      <c r="E47" s="123">
        <v>0.76475000000000004</v>
      </c>
      <c r="F47" s="124">
        <v>2021</v>
      </c>
    </row>
    <row r="48" spans="1:6">
      <c r="D48" s="6" t="s">
        <v>126</v>
      </c>
      <c r="E48" s="123">
        <v>0.75961000000000001</v>
      </c>
      <c r="F48" s="124">
        <v>2021</v>
      </c>
    </row>
    <row r="49" spans="4:6">
      <c r="D49" s="6" t="s">
        <v>127</v>
      </c>
      <c r="E49" s="123">
        <v>0.73651999999999995</v>
      </c>
      <c r="F49" s="124">
        <v>2021</v>
      </c>
    </row>
    <row r="50" spans="4:6">
      <c r="D50" s="6" t="s">
        <v>128</v>
      </c>
      <c r="E50" s="123">
        <v>0.72448000000000001</v>
      </c>
      <c r="F50" s="124">
        <v>2021</v>
      </c>
    </row>
    <row r="51" spans="4:6">
      <c r="D51" s="6" t="s">
        <v>129</v>
      </c>
      <c r="E51" s="123">
        <v>0.69660999999999995</v>
      </c>
      <c r="F51" s="124">
        <v>2021</v>
      </c>
    </row>
    <row r="52" spans="4:6">
      <c r="D52" s="6" t="s">
        <v>130</v>
      </c>
      <c r="E52" s="123">
        <v>0.67508999999999997</v>
      </c>
      <c r="F52" s="124">
        <v>2021</v>
      </c>
    </row>
    <row r="53" spans="4:6">
      <c r="D53" s="6" t="s">
        <v>131</v>
      </c>
      <c r="E53" s="123">
        <v>0.61745000000000005</v>
      </c>
      <c r="F53" s="124">
        <v>2021</v>
      </c>
    </row>
  </sheetData>
  <phoneticPr fontId="14" type="noConversion"/>
  <hyperlinks>
    <hyperlink ref="B8" r:id="rId1" xr:uid="{61194FFA-6345-4F43-8577-28285E3444AD}"/>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245ED-DFA1-4408-BFB2-33B16A0B2E1C}">
  <sheetPr>
    <tabColor rgb="FFC00000"/>
  </sheetPr>
  <dimension ref="A1:I49"/>
  <sheetViews>
    <sheetView workbookViewId="0"/>
  </sheetViews>
  <sheetFormatPr defaultRowHeight="15"/>
  <cols>
    <col min="1" max="1" width="29" bestFit="1" customWidth="1"/>
    <col min="2" max="2" width="18.85546875" customWidth="1"/>
    <col min="3" max="3" width="9.140625" style="44"/>
    <col min="4" max="4" width="36.28515625" style="44" customWidth="1"/>
    <col min="5" max="5" width="15.42578125" customWidth="1"/>
    <col min="8" max="8" width="9.140625" style="44"/>
    <col min="9" max="9" width="97.28515625" style="44" customWidth="1"/>
  </cols>
  <sheetData>
    <row r="1" spans="1:9">
      <c r="A1" t="s">
        <v>151</v>
      </c>
      <c r="B1" t="s">
        <v>31</v>
      </c>
      <c r="C1" s="55" t="s">
        <v>198</v>
      </c>
      <c r="D1" s="55" t="s">
        <v>303</v>
      </c>
      <c r="H1" s="55" t="s">
        <v>198</v>
      </c>
      <c r="I1" s="55" t="s">
        <v>303</v>
      </c>
    </row>
    <row r="2" spans="1:9">
      <c r="A2" s="9" t="s">
        <v>154</v>
      </c>
      <c r="B2" s="7" t="s">
        <v>81</v>
      </c>
      <c r="C2" s="44" t="s">
        <v>260</v>
      </c>
    </row>
    <row r="3" spans="1:9">
      <c r="A3" t="s">
        <v>156</v>
      </c>
      <c r="B3" s="10" t="str">
        <f>IF(B2="Yes",IF(B9&lt;=0.02,"Yes","No"),IF(B9&gt;=-0.02,"Yes","No"))</f>
        <v>Yes</v>
      </c>
      <c r="C3" s="44" t="s">
        <v>260</v>
      </c>
    </row>
    <row r="4" spans="1:9">
      <c r="A4" t="s">
        <v>157</v>
      </c>
      <c r="B4" s="10" t="str">
        <f>IF(B2="Yes",IF(F8&gt;F9,"No","Yes"),IF(F8&gt;F9,"Yes","No"))</f>
        <v>Yes</v>
      </c>
      <c r="C4" s="44" t="s">
        <v>260</v>
      </c>
    </row>
    <row r="5" spans="1:9">
      <c r="A5" t="s">
        <v>4</v>
      </c>
      <c r="B5" s="10" t="s">
        <v>6</v>
      </c>
      <c r="C5" s="44" t="s">
        <v>260</v>
      </c>
    </row>
    <row r="6" spans="1:9" ht="60">
      <c r="A6" t="s">
        <v>159</v>
      </c>
      <c r="B6" t="s">
        <v>140</v>
      </c>
      <c r="C6" s="44" t="s">
        <v>260</v>
      </c>
      <c r="D6" s="101" t="s">
        <v>335</v>
      </c>
    </row>
    <row r="8" spans="1:9">
      <c r="E8" s="6" t="s">
        <v>87</v>
      </c>
      <c r="F8" s="16">
        <f>F29</f>
        <v>76.175386578865002</v>
      </c>
      <c r="H8" s="44" t="s">
        <v>260</v>
      </c>
    </row>
    <row r="9" spans="1:9" ht="45">
      <c r="A9" t="s">
        <v>88</v>
      </c>
      <c r="B9" s="5">
        <f>B28/B12-1</f>
        <v>5.6111774047776786E-2</v>
      </c>
      <c r="C9" s="51"/>
      <c r="D9" s="77" t="s">
        <v>267</v>
      </c>
      <c r="E9" s="6" t="s">
        <v>162</v>
      </c>
      <c r="F9" s="16">
        <f>SUM(F11:F45)/COUNTA(F11:F45)</f>
        <v>73.446793165996482</v>
      </c>
      <c r="H9" s="79" t="s">
        <v>263</v>
      </c>
      <c r="I9" s="82" t="s">
        <v>336</v>
      </c>
    </row>
    <row r="10" spans="1:9" ht="99.75" customHeight="1">
      <c r="D10" s="101" t="s">
        <v>337</v>
      </c>
    </row>
    <row r="11" spans="1:9">
      <c r="A11" s="15" t="s">
        <v>92</v>
      </c>
      <c r="B11" s="15" t="s">
        <v>87</v>
      </c>
      <c r="C11" s="52"/>
      <c r="E11" s="15" t="s">
        <v>246</v>
      </c>
      <c r="F11" s="15" t="s">
        <v>94</v>
      </c>
      <c r="G11" s="15">
        <v>2020</v>
      </c>
    </row>
    <row r="12" spans="1:9">
      <c r="A12">
        <v>2004</v>
      </c>
      <c r="B12" s="16">
        <v>72.397003673346788</v>
      </c>
      <c r="C12" s="91" t="s">
        <v>260</v>
      </c>
      <c r="E12" t="s">
        <v>87</v>
      </c>
      <c r="F12" s="16">
        <v>76.459327985201682</v>
      </c>
      <c r="H12" s="44" t="s">
        <v>260</v>
      </c>
      <c r="I12" s="96" t="s">
        <v>338</v>
      </c>
    </row>
    <row r="13" spans="1:9">
      <c r="A13">
        <v>2005</v>
      </c>
      <c r="B13" s="16">
        <v>73.679393097170191</v>
      </c>
      <c r="C13" s="91" t="s">
        <v>260</v>
      </c>
      <c r="E13" t="s">
        <v>114</v>
      </c>
      <c r="F13" s="16">
        <v>76.456618088965556</v>
      </c>
      <c r="H13" s="44" t="s">
        <v>260</v>
      </c>
      <c r="I13" s="96" t="s">
        <v>339</v>
      </c>
    </row>
    <row r="14" spans="1:9">
      <c r="A14">
        <v>2006</v>
      </c>
      <c r="B14" s="16">
        <v>74.308828178647374</v>
      </c>
      <c r="C14" s="91" t="s">
        <v>260</v>
      </c>
      <c r="E14" t="s">
        <v>101</v>
      </c>
      <c r="F14" s="16">
        <v>73.467611174569541</v>
      </c>
      <c r="H14" s="44" t="s">
        <v>260</v>
      </c>
      <c r="I14" s="96" t="s">
        <v>340</v>
      </c>
    </row>
    <row r="15" spans="1:9">
      <c r="A15">
        <v>2007</v>
      </c>
      <c r="B15" s="16">
        <v>75.05702116269633</v>
      </c>
      <c r="C15" s="91" t="s">
        <v>260</v>
      </c>
      <c r="E15" t="s">
        <v>107</v>
      </c>
      <c r="F15" s="16">
        <v>74.54634349385752</v>
      </c>
      <c r="H15" s="44" t="s">
        <v>260</v>
      </c>
      <c r="I15" s="96" t="s">
        <v>341</v>
      </c>
    </row>
    <row r="16" spans="1:9">
      <c r="A16">
        <v>2008</v>
      </c>
      <c r="B16" s="16">
        <v>75.475192120059631</v>
      </c>
      <c r="C16" s="91" t="s">
        <v>260</v>
      </c>
      <c r="E16" t="s">
        <v>126</v>
      </c>
      <c r="F16" s="16">
        <v>64.927596385074651</v>
      </c>
      <c r="H16" s="44" t="s">
        <v>260</v>
      </c>
      <c r="I16" s="96" t="s">
        <v>342</v>
      </c>
    </row>
    <row r="17" spans="1:9">
      <c r="A17">
        <v>2009</v>
      </c>
      <c r="B17" s="16">
        <v>74.893108593057505</v>
      </c>
      <c r="C17" s="91" t="s">
        <v>260</v>
      </c>
      <c r="E17" t="s">
        <v>127</v>
      </c>
      <c r="F17" s="16">
        <v>65.53842794586447</v>
      </c>
      <c r="H17" s="44" t="s">
        <v>260</v>
      </c>
      <c r="I17" s="96" t="s">
        <v>343</v>
      </c>
    </row>
    <row r="18" spans="1:9">
      <c r="A18">
        <v>2010</v>
      </c>
      <c r="B18" s="16">
        <v>75.444373156081298</v>
      </c>
      <c r="C18" s="91" t="s">
        <v>260</v>
      </c>
      <c r="E18" t="s">
        <v>124</v>
      </c>
      <c r="F18" s="16">
        <v>63.410226311255663</v>
      </c>
      <c r="H18" s="44" t="s">
        <v>260</v>
      </c>
      <c r="I18" s="96" t="s">
        <v>344</v>
      </c>
    </row>
    <row r="19" spans="1:9">
      <c r="A19">
        <v>2011</v>
      </c>
      <c r="B19" s="16">
        <v>75.798493536380278</v>
      </c>
      <c r="C19" s="91" t="s">
        <v>260</v>
      </c>
      <c r="E19" t="s">
        <v>136</v>
      </c>
      <c r="F19" s="16">
        <v>82.471793048972657</v>
      </c>
      <c r="H19" s="44" t="s">
        <v>260</v>
      </c>
      <c r="I19" s="96" t="s">
        <v>345</v>
      </c>
    </row>
    <row r="20" spans="1:9" ht="30">
      <c r="A20">
        <v>2012</v>
      </c>
      <c r="B20" s="16">
        <v>75.589432905766344</v>
      </c>
      <c r="C20" s="91" t="s">
        <v>260</v>
      </c>
      <c r="E20" t="s">
        <v>103</v>
      </c>
      <c r="F20" s="16">
        <v>79.444535864426641</v>
      </c>
      <c r="H20" s="79" t="s">
        <v>263</v>
      </c>
      <c r="I20" s="82" t="s">
        <v>346</v>
      </c>
    </row>
    <row r="21" spans="1:9">
      <c r="A21">
        <v>2013</v>
      </c>
      <c r="B21" s="16">
        <v>75.335530261812877</v>
      </c>
      <c r="C21" s="91" t="s">
        <v>260</v>
      </c>
      <c r="E21" t="s">
        <v>99</v>
      </c>
      <c r="F21" s="16">
        <v>80.710305875390347</v>
      </c>
      <c r="H21" s="44" t="s">
        <v>260</v>
      </c>
      <c r="I21" s="44" t="s">
        <v>347</v>
      </c>
    </row>
    <row r="22" spans="1:9">
      <c r="A22">
        <v>2014</v>
      </c>
      <c r="B22" s="16">
        <v>75.049686942219793</v>
      </c>
      <c r="C22" s="91" t="s">
        <v>260</v>
      </c>
      <c r="D22" s="77"/>
      <c r="E22" t="s">
        <v>96</v>
      </c>
      <c r="F22" s="16">
        <v>78.557232434923847</v>
      </c>
      <c r="H22" s="44" t="s">
        <v>260</v>
      </c>
      <c r="I22" s="44" t="s">
        <v>348</v>
      </c>
    </row>
    <row r="23" spans="1:9">
      <c r="A23">
        <v>2015</v>
      </c>
      <c r="B23" s="16">
        <v>75.580078642901029</v>
      </c>
      <c r="C23" s="91" t="s">
        <v>260</v>
      </c>
      <c r="E23" t="s">
        <v>121</v>
      </c>
      <c r="F23" s="16">
        <v>73.914983392792379</v>
      </c>
      <c r="H23" s="44" t="s">
        <v>260</v>
      </c>
      <c r="I23" s="44" t="s">
        <v>349</v>
      </c>
    </row>
    <row r="24" spans="1:9" ht="30">
      <c r="A24">
        <v>2016</v>
      </c>
      <c r="B24" s="16">
        <v>75.927090876157166</v>
      </c>
      <c r="C24" s="91" t="s">
        <v>260</v>
      </c>
      <c r="E24" t="s">
        <v>102</v>
      </c>
      <c r="F24" s="16">
        <v>81.379300141925356</v>
      </c>
      <c r="H24" s="79" t="s">
        <v>263</v>
      </c>
      <c r="I24" s="82" t="s">
        <v>350</v>
      </c>
    </row>
    <row r="25" spans="1:9">
      <c r="A25">
        <v>2017</v>
      </c>
      <c r="B25" s="16">
        <v>76.576173574222395</v>
      </c>
      <c r="C25" s="91" t="s">
        <v>260</v>
      </c>
      <c r="E25" t="s">
        <v>122</v>
      </c>
      <c r="F25" s="16">
        <v>64.043048005880337</v>
      </c>
      <c r="H25" s="44" t="s">
        <v>260</v>
      </c>
      <c r="I25" s="96" t="s">
        <v>351</v>
      </c>
    </row>
    <row r="26" spans="1:9">
      <c r="A26">
        <v>2018</v>
      </c>
      <c r="B26" s="16">
        <v>77.190695326272333</v>
      </c>
      <c r="C26" s="91" t="s">
        <v>260</v>
      </c>
      <c r="E26" t="s">
        <v>118</v>
      </c>
      <c r="F26" s="16">
        <v>77.673726316150535</v>
      </c>
      <c r="H26" s="44" t="s">
        <v>260</v>
      </c>
      <c r="I26" s="96" t="s">
        <v>352</v>
      </c>
    </row>
    <row r="27" spans="1:9">
      <c r="A27">
        <v>2019</v>
      </c>
      <c r="B27" s="16">
        <v>77.777794806821262</v>
      </c>
      <c r="C27" s="91" t="s">
        <v>260</v>
      </c>
      <c r="E27" t="s">
        <v>117</v>
      </c>
      <c r="F27" s="16">
        <v>81.301327268053015</v>
      </c>
      <c r="H27" s="44" t="s">
        <v>260</v>
      </c>
      <c r="I27" s="96" t="s">
        <v>353</v>
      </c>
    </row>
    <row r="28" spans="1:9" ht="30">
      <c r="A28">
        <v>2020</v>
      </c>
      <c r="B28" s="16">
        <v>76.459327985201682</v>
      </c>
      <c r="C28" s="91" t="s">
        <v>260</v>
      </c>
      <c r="E28" t="s">
        <v>113</v>
      </c>
      <c r="F28" s="16">
        <v>75.109586867830572</v>
      </c>
      <c r="H28" s="79" t="s">
        <v>263</v>
      </c>
      <c r="I28" s="82" t="s">
        <v>354</v>
      </c>
    </row>
    <row r="29" spans="1:9">
      <c r="E29" t="s">
        <v>128</v>
      </c>
      <c r="F29" s="16">
        <v>76.175386578865002</v>
      </c>
      <c r="H29" s="44" t="s">
        <v>260</v>
      </c>
      <c r="I29" s="96" t="s">
        <v>355</v>
      </c>
    </row>
    <row r="30" spans="1:9">
      <c r="E30" t="s">
        <v>115</v>
      </c>
      <c r="F30" s="16">
        <v>65.567200376536732</v>
      </c>
      <c r="H30" s="44" t="s">
        <v>260</v>
      </c>
      <c r="I30" s="96" t="s">
        <v>356</v>
      </c>
    </row>
    <row r="31" spans="1:9">
      <c r="E31" t="s">
        <v>125</v>
      </c>
      <c r="F31" s="16">
        <v>83.261390887290162</v>
      </c>
      <c r="H31" s="44" t="s">
        <v>260</v>
      </c>
      <c r="I31" s="96" t="s">
        <v>357</v>
      </c>
    </row>
    <row r="32" spans="1:9">
      <c r="E32" t="s">
        <v>135</v>
      </c>
      <c r="F32" s="16">
        <v>72.780320550277494</v>
      </c>
      <c r="H32" s="44" t="s">
        <v>260</v>
      </c>
      <c r="I32" s="96" t="s">
        <v>358</v>
      </c>
    </row>
    <row r="33" spans="5:9">
      <c r="E33" t="s">
        <v>98</v>
      </c>
      <c r="F33" s="16">
        <v>78.642287072212795</v>
      </c>
      <c r="H33" s="44" t="s">
        <v>260</v>
      </c>
      <c r="I33" s="96" t="s">
        <v>359</v>
      </c>
    </row>
    <row r="34" spans="5:9">
      <c r="E34" t="s">
        <v>97</v>
      </c>
      <c r="F34" s="16">
        <v>79.356370688242251</v>
      </c>
      <c r="H34" s="44" t="s">
        <v>260</v>
      </c>
      <c r="I34" s="96" t="s">
        <v>360</v>
      </c>
    </row>
    <row r="35" spans="5:9">
      <c r="E35" t="s">
        <v>100</v>
      </c>
      <c r="F35" s="16">
        <v>75.541171800606364</v>
      </c>
      <c r="H35" s="44" t="s">
        <v>260</v>
      </c>
      <c r="I35" s="96" t="s">
        <v>361</v>
      </c>
    </row>
    <row r="36" spans="5:9">
      <c r="E36" t="s">
        <v>130</v>
      </c>
      <c r="F36" s="16">
        <v>66.417922597876938</v>
      </c>
      <c r="H36" s="44" t="s">
        <v>260</v>
      </c>
      <c r="I36" s="96" t="s">
        <v>362</v>
      </c>
    </row>
    <row r="37" spans="5:9">
      <c r="E37" t="s">
        <v>111</v>
      </c>
      <c r="F37" s="16">
        <v>81.386018927195039</v>
      </c>
      <c r="H37" s="44" t="s">
        <v>260</v>
      </c>
      <c r="I37" s="96" t="s">
        <v>363</v>
      </c>
    </row>
    <row r="38" spans="5:9" ht="30">
      <c r="E38" t="s">
        <v>131</v>
      </c>
      <c r="F38" s="16">
        <v>82.147016196852647</v>
      </c>
      <c r="H38" s="79" t="s">
        <v>180</v>
      </c>
      <c r="I38" s="82" t="s">
        <v>364</v>
      </c>
    </row>
    <row r="39" spans="5:9">
      <c r="E39" t="s">
        <v>110</v>
      </c>
      <c r="F39" s="16">
        <v>80.449076205214141</v>
      </c>
      <c r="H39" s="44" t="s">
        <v>260</v>
      </c>
      <c r="I39" s="96" t="s">
        <v>365</v>
      </c>
    </row>
    <row r="40" spans="5:9">
      <c r="E40" t="s">
        <v>104</v>
      </c>
      <c r="F40" s="16">
        <v>75.650051804879297</v>
      </c>
      <c r="H40" s="44" t="s">
        <v>260</v>
      </c>
      <c r="I40" s="96" t="s">
        <v>366</v>
      </c>
    </row>
    <row r="41" spans="5:9" ht="30">
      <c r="E41" t="s">
        <v>119</v>
      </c>
      <c r="F41" s="16">
        <v>78.110699405331175</v>
      </c>
      <c r="H41" s="79" t="s">
        <v>263</v>
      </c>
      <c r="I41" s="82" t="s">
        <v>367</v>
      </c>
    </row>
    <row r="42" spans="5:9">
      <c r="E42" t="s">
        <v>137</v>
      </c>
      <c r="F42" s="16">
        <v>75.462509916876314</v>
      </c>
      <c r="H42" s="44" t="s">
        <v>260</v>
      </c>
      <c r="I42" s="96" t="s">
        <v>368</v>
      </c>
    </row>
    <row r="43" spans="5:9">
      <c r="E43" t="s">
        <v>112</v>
      </c>
      <c r="F43" s="16">
        <v>78.289252576407293</v>
      </c>
      <c r="H43" s="44" t="s">
        <v>260</v>
      </c>
      <c r="I43" s="96" t="s">
        <v>369</v>
      </c>
    </row>
    <row r="44" spans="5:9">
      <c r="E44" t="s">
        <v>120</v>
      </c>
      <c r="F44" s="16">
        <v>68.662696016066988</v>
      </c>
      <c r="H44" s="44" t="s">
        <v>260</v>
      </c>
      <c r="I44" s="96" t="s">
        <v>370</v>
      </c>
    </row>
    <row r="45" spans="5:9">
      <c r="E45" t="s">
        <v>95</v>
      </c>
      <c r="F45" s="16">
        <v>83.326398608011502</v>
      </c>
      <c r="H45" s="44" t="s">
        <v>260</v>
      </c>
      <c r="I45" s="96" t="s">
        <v>371</v>
      </c>
    </row>
    <row r="46" spans="5:9">
      <c r="E46" t="s">
        <v>105</v>
      </c>
      <c r="F46" s="16">
        <v>83.734171705222607</v>
      </c>
      <c r="H46" s="44" t="s">
        <v>260</v>
      </c>
      <c r="I46" s="96" t="s">
        <v>372</v>
      </c>
    </row>
    <row r="47" spans="5:9" ht="45">
      <c r="E47" t="s">
        <v>116</v>
      </c>
      <c r="F47" s="16">
        <v>52.492261337421702</v>
      </c>
      <c r="H47" s="79" t="s">
        <v>180</v>
      </c>
      <c r="I47" s="82" t="s">
        <v>373</v>
      </c>
    </row>
    <row r="48" spans="5:9" ht="30">
      <c r="E48" t="s">
        <v>108</v>
      </c>
      <c r="F48" s="16">
        <v>79.808345206991831</v>
      </c>
      <c r="H48" s="79" t="s">
        <v>263</v>
      </c>
      <c r="I48" s="82" t="s">
        <v>374</v>
      </c>
    </row>
    <row r="49" spans="5:9">
      <c r="E49" t="s">
        <v>123</v>
      </c>
      <c r="F49" s="16">
        <v>71.795405236722445</v>
      </c>
      <c r="H49" s="44" t="s">
        <v>260</v>
      </c>
      <c r="I49" s="96" t="s">
        <v>375</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06876-43B8-461F-B91F-F2EC04AC3F41}">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32</v>
      </c>
    </row>
    <row r="2" spans="1:6">
      <c r="A2" t="s">
        <v>78</v>
      </c>
      <c r="B2" t="s">
        <v>376</v>
      </c>
    </row>
    <row r="3" spans="1:6">
      <c r="A3" s="9" t="s">
        <v>80</v>
      </c>
      <c r="B3" s="132" t="s">
        <v>133</v>
      </c>
    </row>
    <row r="4" spans="1:6">
      <c r="A4" t="s">
        <v>82</v>
      </c>
      <c r="B4" s="10" t="str">
        <f>IF(B3="Yes",IF(B11&lt;=0.02,"Yes","No"),IF(B11&gt;=-0.02,"Yes","No"))</f>
        <v>Yes</v>
      </c>
    </row>
    <row r="5" spans="1:6">
      <c r="A5" t="s">
        <v>83</v>
      </c>
      <c r="B5" s="8" t="str">
        <f>IF(B3="Yes",IF(E10&gt;E11,"No","Yes"),IF(E10&gt;E11,"Yes","No"))</f>
        <v>No</v>
      </c>
    </row>
    <row r="6" spans="1:6">
      <c r="A6" t="s">
        <v>4</v>
      </c>
      <c r="B6" s="11" t="s">
        <v>7</v>
      </c>
    </row>
    <row r="7" spans="1:6">
      <c r="A7" t="s">
        <v>5</v>
      </c>
      <c r="B7" t="s">
        <v>140</v>
      </c>
    </row>
    <row r="8" spans="1:6">
      <c r="A8" t="s">
        <v>244</v>
      </c>
      <c r="B8" s="130" t="s">
        <v>245</v>
      </c>
    </row>
    <row r="10" spans="1:6">
      <c r="D10" s="49" t="s">
        <v>87</v>
      </c>
      <c r="E10" s="123">
        <f>E16</f>
        <v>12.266666667000001</v>
      </c>
    </row>
    <row r="11" spans="1:6">
      <c r="A11" s="43" t="s">
        <v>88</v>
      </c>
      <c r="B11" s="5">
        <f>B32/B16-1</f>
        <v>-0.14535519120558538</v>
      </c>
      <c r="D11" s="49" t="s">
        <v>89</v>
      </c>
      <c r="E11" s="123">
        <f>AVERAGE(E16:E53)</f>
        <v>11.60452128758158</v>
      </c>
    </row>
    <row r="12" spans="1:6">
      <c r="B12" s="5"/>
      <c r="D12" s="49" t="s">
        <v>90</v>
      </c>
      <c r="E12" s="18">
        <f>COUNTA(E16:E53)</f>
        <v>38</v>
      </c>
    </row>
    <row r="13" spans="1:6">
      <c r="B13" s="5"/>
      <c r="D13" s="49" t="s">
        <v>91</v>
      </c>
      <c r="E13">
        <f>_xlfn.RANK.EQ(E16,E16:E53,1)</f>
        <v>23</v>
      </c>
    </row>
    <row r="15" spans="1:6">
      <c r="A15" s="197" t="s">
        <v>92</v>
      </c>
      <c r="B15" s="197" t="s">
        <v>87</v>
      </c>
      <c r="D15" s="197" t="s">
        <v>246</v>
      </c>
      <c r="E15" s="197" t="s">
        <v>94</v>
      </c>
      <c r="F15" s="197" t="s">
        <v>92</v>
      </c>
    </row>
    <row r="16" spans="1:6">
      <c r="A16">
        <v>2004</v>
      </c>
      <c r="B16" s="123">
        <v>14.352941176</v>
      </c>
      <c r="D16" s="6" t="s">
        <v>87</v>
      </c>
      <c r="E16" s="123">
        <v>12.266666667000001</v>
      </c>
      <c r="F16">
        <v>2020</v>
      </c>
    </row>
    <row r="17" spans="1:6">
      <c r="A17">
        <v>2005</v>
      </c>
      <c r="B17" s="123">
        <v>15.777777778000001</v>
      </c>
      <c r="D17" s="6" t="s">
        <v>114</v>
      </c>
      <c r="E17" s="123">
        <v>12.381539673000001</v>
      </c>
      <c r="F17">
        <v>2020</v>
      </c>
    </row>
    <row r="18" spans="1:6">
      <c r="A18">
        <v>2006</v>
      </c>
      <c r="B18" s="123">
        <v>16.666666667000001</v>
      </c>
      <c r="D18" s="6" t="s">
        <v>101</v>
      </c>
      <c r="E18" s="123">
        <v>3.7981859409999998</v>
      </c>
      <c r="F18">
        <v>2019</v>
      </c>
    </row>
    <row r="19" spans="1:6">
      <c r="A19">
        <v>2007</v>
      </c>
      <c r="B19" s="123">
        <v>15.4</v>
      </c>
      <c r="D19" s="6" t="s">
        <v>107</v>
      </c>
      <c r="E19" s="123">
        <v>16.666666667000001</v>
      </c>
      <c r="F19">
        <v>2021</v>
      </c>
    </row>
    <row r="20" spans="1:6">
      <c r="A20">
        <v>2008</v>
      </c>
      <c r="B20" s="123">
        <v>11.937377691</v>
      </c>
      <c r="D20" s="6" t="s">
        <v>126</v>
      </c>
      <c r="E20" s="123">
        <v>8.5964583332999993</v>
      </c>
      <c r="F20">
        <v>2020</v>
      </c>
    </row>
    <row r="21" spans="1:6">
      <c r="A21">
        <v>2009</v>
      </c>
      <c r="B21" s="123">
        <v>16.363636364000001</v>
      </c>
      <c r="D21" s="6" t="s">
        <v>127</v>
      </c>
      <c r="E21" s="123">
        <v>4</v>
      </c>
      <c r="F21">
        <v>2019</v>
      </c>
    </row>
    <row r="22" spans="1:6">
      <c r="A22">
        <v>2010</v>
      </c>
      <c r="B22" s="123">
        <v>14.042933809999999</v>
      </c>
      <c r="D22" s="6" t="s">
        <v>124</v>
      </c>
      <c r="E22" s="123">
        <v>4.7252747253000003</v>
      </c>
      <c r="F22">
        <v>2018</v>
      </c>
    </row>
    <row r="23" spans="1:6">
      <c r="A23">
        <v>2011</v>
      </c>
      <c r="B23" s="123">
        <v>15.966386555</v>
      </c>
      <c r="D23" s="6" t="s">
        <v>136</v>
      </c>
      <c r="E23" s="123">
        <v>11.518748314</v>
      </c>
      <c r="F23">
        <v>2021</v>
      </c>
    </row>
    <row r="24" spans="1:6">
      <c r="A24">
        <v>2012</v>
      </c>
      <c r="B24" s="123">
        <v>13.75</v>
      </c>
      <c r="D24" s="6" t="s">
        <v>103</v>
      </c>
      <c r="E24" s="123">
        <v>4.9943997360000001</v>
      </c>
      <c r="F24">
        <v>2020</v>
      </c>
    </row>
    <row r="25" spans="1:6">
      <c r="A25">
        <v>2013</v>
      </c>
      <c r="B25" s="123">
        <v>18</v>
      </c>
      <c r="D25" s="6" t="s">
        <v>99</v>
      </c>
      <c r="E25" s="123">
        <v>19.087983567999999</v>
      </c>
      <c r="F25">
        <v>2019</v>
      </c>
    </row>
    <row r="26" spans="1:6">
      <c r="A26">
        <v>2014</v>
      </c>
      <c r="B26" s="123">
        <v>17.050691243999999</v>
      </c>
      <c r="D26" s="6" t="s">
        <v>96</v>
      </c>
      <c r="E26" s="123">
        <v>15.978604956</v>
      </c>
      <c r="F26">
        <v>2020</v>
      </c>
    </row>
    <row r="27" spans="1:6">
      <c r="A27">
        <v>2015</v>
      </c>
      <c r="B27" s="123">
        <v>15.384615385</v>
      </c>
      <c r="D27" s="6" t="s">
        <v>121</v>
      </c>
      <c r="E27" s="123">
        <v>11.823802164</v>
      </c>
      <c r="F27">
        <v>2018</v>
      </c>
    </row>
    <row r="28" spans="1:6">
      <c r="A28">
        <v>2016</v>
      </c>
      <c r="B28" s="123">
        <v>13.728432108</v>
      </c>
      <c r="D28" s="6" t="s">
        <v>102</v>
      </c>
      <c r="E28" s="123">
        <v>14.202617546999999</v>
      </c>
      <c r="F28">
        <v>2020</v>
      </c>
    </row>
    <row r="29" spans="1:6">
      <c r="A29">
        <v>2017</v>
      </c>
      <c r="B29" s="123">
        <v>14.507772020999999</v>
      </c>
      <c r="D29" s="6" t="s">
        <v>122</v>
      </c>
      <c r="E29" s="123">
        <v>10</v>
      </c>
      <c r="F29">
        <v>2020</v>
      </c>
    </row>
    <row r="30" spans="1:6">
      <c r="A30">
        <v>2018</v>
      </c>
      <c r="B30" s="123">
        <v>16.142557652000001</v>
      </c>
      <c r="D30" s="6" t="s">
        <v>118</v>
      </c>
      <c r="E30" s="123">
        <v>12.350016441999999</v>
      </c>
      <c r="F30">
        <v>2020</v>
      </c>
    </row>
    <row r="31" spans="1:6">
      <c r="A31">
        <v>2019</v>
      </c>
      <c r="B31" s="123">
        <v>14.965986395</v>
      </c>
      <c r="D31" s="6" t="s">
        <v>117</v>
      </c>
      <c r="E31" s="123">
        <v>12.901247188999999</v>
      </c>
      <c r="F31">
        <v>2018</v>
      </c>
    </row>
    <row r="32" spans="1:6">
      <c r="A32">
        <v>2020</v>
      </c>
      <c r="B32" s="123">
        <v>12.266666667000001</v>
      </c>
      <c r="D32" s="6" t="s">
        <v>113</v>
      </c>
      <c r="E32" s="123">
        <v>5.1720074558000002</v>
      </c>
      <c r="F32">
        <v>2019</v>
      </c>
    </row>
    <row r="33" spans="4:6">
      <c r="D33" s="6" t="s">
        <v>128</v>
      </c>
      <c r="E33" s="123">
        <v>24.318869828</v>
      </c>
      <c r="F33">
        <v>2019</v>
      </c>
    </row>
    <row r="34" spans="4:6">
      <c r="D34" s="6" t="s">
        <v>115</v>
      </c>
      <c r="E34" s="123">
        <v>7.6401524596000003</v>
      </c>
      <c r="F34">
        <v>2019</v>
      </c>
    </row>
    <row r="35" spans="4:6">
      <c r="D35" s="6" t="s">
        <v>125</v>
      </c>
      <c r="E35" s="123">
        <v>22.113766409</v>
      </c>
      <c r="F35">
        <v>2021</v>
      </c>
    </row>
    <row r="36" spans="4:6">
      <c r="D36" s="6" t="s">
        <v>135</v>
      </c>
      <c r="E36" s="123">
        <v>31.064839435</v>
      </c>
      <c r="F36">
        <v>2021</v>
      </c>
    </row>
    <row r="37" spans="4:6">
      <c r="D37" s="6" t="s">
        <v>98</v>
      </c>
      <c r="E37" s="123">
        <v>23.220628626</v>
      </c>
      <c r="F37">
        <v>2019</v>
      </c>
    </row>
    <row r="38" spans="4:6">
      <c r="D38" s="6" t="s">
        <v>97</v>
      </c>
      <c r="E38" s="123">
        <v>6.8153550741000002</v>
      </c>
      <c r="F38">
        <v>2019</v>
      </c>
    </row>
    <row r="39" spans="4:6">
      <c r="D39" s="6" t="s">
        <v>100</v>
      </c>
      <c r="E39" s="123">
        <v>3.4029167858</v>
      </c>
      <c r="F39">
        <v>2014</v>
      </c>
    </row>
    <row r="40" spans="4:6">
      <c r="D40" s="6" t="s">
        <v>130</v>
      </c>
      <c r="E40" s="123">
        <v>6.6666666667000003</v>
      </c>
      <c r="F40">
        <v>2021</v>
      </c>
    </row>
    <row r="41" spans="4:6">
      <c r="D41" s="6" t="s">
        <v>111</v>
      </c>
      <c r="E41" s="123">
        <v>12.657091562</v>
      </c>
      <c r="F41">
        <v>2018</v>
      </c>
    </row>
    <row r="42" spans="4:6">
      <c r="D42" s="6" t="s">
        <v>131</v>
      </c>
      <c r="E42" s="123">
        <v>6.6666666667000003</v>
      </c>
      <c r="F42">
        <v>2021</v>
      </c>
    </row>
    <row r="43" spans="4:6">
      <c r="D43" s="6" t="s">
        <v>110</v>
      </c>
      <c r="E43" s="123">
        <v>4.6014790467999998</v>
      </c>
      <c r="F43">
        <v>2021</v>
      </c>
    </row>
    <row r="44" spans="4:6">
      <c r="D44" s="6" t="s">
        <v>104</v>
      </c>
      <c r="E44" s="123">
        <v>8.6906141367000007</v>
      </c>
      <c r="F44">
        <v>2020</v>
      </c>
    </row>
    <row r="45" spans="4:6">
      <c r="D45" s="6" t="s">
        <v>119</v>
      </c>
      <c r="E45" s="123">
        <v>11.716807546</v>
      </c>
      <c r="F45">
        <v>2020</v>
      </c>
    </row>
    <row r="46" spans="4:6">
      <c r="D46" s="6" t="s">
        <v>137</v>
      </c>
      <c r="E46" s="123">
        <v>11.700371359</v>
      </c>
      <c r="F46">
        <v>2021</v>
      </c>
    </row>
    <row r="47" spans="4:6">
      <c r="D47" s="6" t="s">
        <v>112</v>
      </c>
      <c r="E47" s="123">
        <v>8.1945369753000001</v>
      </c>
      <c r="F47">
        <v>2018</v>
      </c>
    </row>
    <row r="48" spans="4:6">
      <c r="D48" s="6" t="s">
        <v>120</v>
      </c>
      <c r="E48" s="123">
        <v>8.6216072378999993</v>
      </c>
      <c r="F48">
        <v>2018</v>
      </c>
    </row>
    <row r="49" spans="4:6">
      <c r="D49" s="6" t="s">
        <v>95</v>
      </c>
      <c r="E49" s="123">
        <v>7.4183976261</v>
      </c>
      <c r="F49">
        <v>2020</v>
      </c>
    </row>
    <row r="50" spans="4:6">
      <c r="D50" s="6" t="s">
        <v>105</v>
      </c>
      <c r="E50" s="123">
        <v>13.802546898999999</v>
      </c>
      <c r="F50">
        <v>2020</v>
      </c>
    </row>
    <row r="51" spans="4:6">
      <c r="D51" s="6" t="s">
        <v>138</v>
      </c>
      <c r="E51" s="123">
        <v>9.9808061420000005</v>
      </c>
      <c r="F51">
        <v>2018</v>
      </c>
    </row>
    <row r="52" spans="4:6">
      <c r="D52" s="6" t="s">
        <v>108</v>
      </c>
      <c r="E52" s="123">
        <v>14.349294045000001</v>
      </c>
      <c r="F52">
        <v>2021</v>
      </c>
    </row>
    <row r="53" spans="4:6">
      <c r="D53" s="6" t="s">
        <v>123</v>
      </c>
      <c r="E53" s="123">
        <v>16.864175023000001</v>
      </c>
      <c r="F53">
        <v>2021</v>
      </c>
    </row>
  </sheetData>
  <hyperlinks>
    <hyperlink ref="B8" r:id="rId1" xr:uid="{BFE7EC6A-DB24-42E5-A8BF-0CC66C0FFE83}"/>
  </hyperlinks>
  <pageMargins left="0.7" right="0.7"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2D4BE-D4E0-406B-AA3C-779DCE451E80}">
  <sheetPr>
    <tabColor rgb="FFC00000"/>
  </sheetPr>
  <dimension ref="A1:AY57"/>
  <sheetViews>
    <sheetView workbookViewId="0"/>
  </sheetViews>
  <sheetFormatPr defaultRowHeight="15"/>
  <cols>
    <col min="1" max="1" width="28" customWidth="1"/>
    <col min="2" max="2" width="16.28515625" customWidth="1"/>
    <col min="3" max="3" width="25.42578125" customWidth="1"/>
    <col min="4" max="4" width="23.140625" customWidth="1"/>
    <col min="11" max="11" width="17.42578125" customWidth="1"/>
    <col min="12" max="12" width="38.85546875" customWidth="1"/>
    <col min="13" max="13" width="4" customWidth="1"/>
    <col min="14" max="14" width="25.28515625" customWidth="1"/>
    <col min="15" max="15" width="7.42578125" customWidth="1"/>
    <col min="16" max="16" width="8.42578125" customWidth="1"/>
    <col min="17" max="17" width="18.140625" customWidth="1"/>
    <col min="18" max="18" width="13.7109375" customWidth="1"/>
    <col min="19" max="19" width="9.85546875" customWidth="1"/>
    <col min="20" max="20" width="39.85546875" customWidth="1"/>
    <col min="25" max="25" width="28.5703125" customWidth="1"/>
    <col min="26" max="26" width="115.140625" customWidth="1"/>
  </cols>
  <sheetData>
    <row r="1" spans="1:51">
      <c r="A1" t="s">
        <v>151</v>
      </c>
      <c r="B1" t="s">
        <v>32</v>
      </c>
      <c r="C1" s="109" t="s">
        <v>152</v>
      </c>
      <c r="D1" s="109" t="s">
        <v>377</v>
      </c>
      <c r="H1" s="66"/>
      <c r="I1" s="66"/>
      <c r="J1" s="66"/>
      <c r="K1" s="66"/>
      <c r="L1" s="66"/>
      <c r="M1" s="66"/>
      <c r="N1" s="66"/>
      <c r="O1" s="66"/>
      <c r="P1" s="66"/>
      <c r="Q1" s="66"/>
      <c r="R1" s="109" t="s">
        <v>378</v>
      </c>
      <c r="S1" s="105" t="s">
        <v>216</v>
      </c>
      <c r="T1" s="105" t="s">
        <v>379</v>
      </c>
      <c r="U1" s="66"/>
      <c r="V1" s="66"/>
      <c r="W1" s="66"/>
      <c r="X1" s="66"/>
      <c r="Y1" s="66"/>
      <c r="Z1" s="66"/>
      <c r="AA1" s="105" t="s">
        <v>380</v>
      </c>
      <c r="AB1" s="105"/>
      <c r="AC1" s="105"/>
      <c r="AD1" s="105"/>
      <c r="AE1" s="66"/>
      <c r="AF1" s="66"/>
      <c r="AG1" s="66"/>
      <c r="AH1" s="66"/>
      <c r="AI1" s="66"/>
      <c r="AJ1" s="66"/>
      <c r="AK1" s="66"/>
      <c r="AL1" s="66"/>
      <c r="AM1" s="66"/>
      <c r="AN1" s="66"/>
      <c r="AO1" s="66"/>
      <c r="AP1" s="66"/>
      <c r="AQ1" s="66"/>
      <c r="AR1" s="66"/>
      <c r="AS1" s="66"/>
      <c r="AT1" s="66"/>
      <c r="AU1" s="66"/>
      <c r="AV1" s="105" t="s">
        <v>381</v>
      </c>
      <c r="AW1" s="105"/>
      <c r="AX1" s="105"/>
      <c r="AY1" s="105"/>
    </row>
    <row r="2" spans="1:51">
      <c r="A2" s="9" t="s">
        <v>154</v>
      </c>
      <c r="B2" s="7" t="s">
        <v>133</v>
      </c>
      <c r="C2" s="66" t="s">
        <v>133</v>
      </c>
      <c r="D2" s="109" t="s">
        <v>382</v>
      </c>
      <c r="H2" s="66"/>
      <c r="I2" s="66"/>
      <c r="J2" s="66"/>
      <c r="K2" s="66"/>
      <c r="L2" s="66"/>
      <c r="M2" s="66"/>
      <c r="N2" s="66"/>
      <c r="O2" s="66"/>
      <c r="P2" s="66"/>
      <c r="Q2" s="66"/>
      <c r="R2" s="105">
        <v>2017</v>
      </c>
      <c r="S2" s="66">
        <v>14.5</v>
      </c>
      <c r="T2" s="110">
        <v>12.7</v>
      </c>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row>
    <row r="3" spans="1:51">
      <c r="A3" t="s">
        <v>156</v>
      </c>
      <c r="B3" s="10" t="str">
        <f>IF(B2="Yes",IF(B9&lt;=0.02,"Yes","No"),IF(B9&gt;=-0.02,"Yes","No"))</f>
        <v>Yes</v>
      </c>
      <c r="C3" s="66" t="s">
        <v>133</v>
      </c>
      <c r="D3" s="109" t="s">
        <v>383</v>
      </c>
      <c r="H3" s="66"/>
      <c r="I3" s="66"/>
      <c r="J3" s="66"/>
      <c r="K3" s="66"/>
      <c r="L3" s="66"/>
      <c r="M3" s="66"/>
      <c r="N3" s="66"/>
      <c r="O3" s="66"/>
      <c r="P3" s="66"/>
      <c r="Q3" s="66"/>
      <c r="R3" s="105">
        <v>2018</v>
      </c>
      <c r="S3" s="66">
        <v>16.100000000000001</v>
      </c>
      <c r="T3" s="110">
        <v>12.7</v>
      </c>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105" t="s">
        <v>216</v>
      </c>
      <c r="AX3" s="105" t="s">
        <v>384</v>
      </c>
      <c r="AY3" s="66"/>
    </row>
    <row r="4" spans="1:51">
      <c r="A4" t="s">
        <v>157</v>
      </c>
      <c r="B4" s="10" t="str">
        <f>IF(B2="Yes",IF(E8&gt;E9,"No","Yes"),IF(E8&gt;E9,"Yes","No"))</f>
        <v>Yes</v>
      </c>
      <c r="C4" s="66" t="s">
        <v>133</v>
      </c>
      <c r="D4" s="66"/>
      <c r="H4" s="66"/>
      <c r="I4" s="66"/>
      <c r="J4" s="66"/>
      <c r="K4" s="66"/>
      <c r="L4" s="66"/>
      <c r="M4" s="66"/>
      <c r="N4" s="66"/>
      <c r="O4" s="66"/>
      <c r="P4" s="66"/>
      <c r="Q4" s="66"/>
      <c r="R4" s="105">
        <v>2019</v>
      </c>
      <c r="S4" s="66">
        <v>15</v>
      </c>
      <c r="T4" s="110">
        <v>12.5</v>
      </c>
      <c r="U4" s="66"/>
      <c r="V4" s="66"/>
      <c r="W4" s="66"/>
      <c r="X4" s="66"/>
      <c r="Y4" s="66"/>
      <c r="Z4" s="66"/>
      <c r="AA4" s="66"/>
      <c r="AB4" s="105">
        <v>2004</v>
      </c>
      <c r="AC4" s="105">
        <v>2005</v>
      </c>
      <c r="AD4" s="105">
        <v>2006</v>
      </c>
      <c r="AE4" s="105">
        <v>2007</v>
      </c>
      <c r="AF4" s="105">
        <v>2008</v>
      </c>
      <c r="AG4" s="105">
        <v>2009</v>
      </c>
      <c r="AH4" s="105">
        <v>2010</v>
      </c>
      <c r="AI4" s="105">
        <v>2011</v>
      </c>
      <c r="AJ4" s="105">
        <v>2012</v>
      </c>
      <c r="AK4" s="105">
        <v>2013</v>
      </c>
      <c r="AL4" s="105">
        <v>2014</v>
      </c>
      <c r="AM4" s="105">
        <v>2015</v>
      </c>
      <c r="AN4" s="105">
        <v>2016</v>
      </c>
      <c r="AO4" s="105">
        <v>2017</v>
      </c>
      <c r="AP4" s="105">
        <v>2018</v>
      </c>
      <c r="AQ4" s="105">
        <v>2019</v>
      </c>
      <c r="AR4" s="105">
        <v>2020</v>
      </c>
      <c r="AS4" s="105">
        <v>2021</v>
      </c>
      <c r="AT4" s="66"/>
      <c r="AU4" s="66"/>
      <c r="AV4" s="105">
        <v>2000</v>
      </c>
      <c r="AW4" s="66">
        <v>17.2</v>
      </c>
      <c r="AX4" s="66">
        <v>18.100000000000001</v>
      </c>
      <c r="AY4" s="66"/>
    </row>
    <row r="5" spans="1:51">
      <c r="A5" t="s">
        <v>4</v>
      </c>
      <c r="B5" s="10" t="s">
        <v>6</v>
      </c>
      <c r="C5" s="66" t="s">
        <v>6</v>
      </c>
      <c r="D5" s="66" t="s">
        <v>323</v>
      </c>
      <c r="H5" s="66"/>
      <c r="I5" s="66"/>
      <c r="J5" s="66"/>
      <c r="K5" s="66"/>
      <c r="L5" s="66"/>
      <c r="M5" s="66"/>
      <c r="N5" s="66"/>
      <c r="O5" s="66"/>
      <c r="P5" s="66"/>
      <c r="Q5" s="66"/>
      <c r="R5" s="105">
        <v>2020</v>
      </c>
      <c r="S5" s="66">
        <v>12.3</v>
      </c>
      <c r="T5" s="110">
        <v>11.6</v>
      </c>
      <c r="U5" s="66"/>
      <c r="V5" s="66"/>
      <c r="W5" s="66"/>
      <c r="X5" s="66"/>
      <c r="Y5" s="66"/>
      <c r="Z5" s="66"/>
      <c r="AA5" s="66" t="s">
        <v>87</v>
      </c>
      <c r="AB5" s="66">
        <v>14.4</v>
      </c>
      <c r="AC5" s="66">
        <v>15.8</v>
      </c>
      <c r="AD5" s="66">
        <v>16.7</v>
      </c>
      <c r="AE5" s="66">
        <v>15.4</v>
      </c>
      <c r="AF5" s="66">
        <v>11.9</v>
      </c>
      <c r="AG5" s="66">
        <v>16.399999999999999</v>
      </c>
      <c r="AH5" s="66">
        <v>14</v>
      </c>
      <c r="AI5" s="66">
        <v>16</v>
      </c>
      <c r="AJ5" s="66">
        <v>13.8</v>
      </c>
      <c r="AK5" s="66">
        <v>18</v>
      </c>
      <c r="AL5" s="66">
        <v>17.100000000000001</v>
      </c>
      <c r="AM5" s="66">
        <v>15.4</v>
      </c>
      <c r="AN5" s="66">
        <v>13.7</v>
      </c>
      <c r="AO5" s="66">
        <v>14.5</v>
      </c>
      <c r="AP5" s="66">
        <v>16.100000000000001</v>
      </c>
      <c r="AQ5" s="66">
        <v>15</v>
      </c>
      <c r="AR5" s="66">
        <v>12.3</v>
      </c>
      <c r="AS5" s="66"/>
      <c r="AT5" s="66"/>
      <c r="AU5" s="66"/>
      <c r="AV5" s="105">
        <v>2001</v>
      </c>
      <c r="AW5" s="66">
        <v>14.3</v>
      </c>
      <c r="AX5" s="66">
        <v>17.899999999999999</v>
      </c>
      <c r="AY5" s="66"/>
    </row>
    <row r="6" spans="1:51" ht="29.25" customHeight="1">
      <c r="A6" t="s">
        <v>159</v>
      </c>
      <c r="B6" t="s">
        <v>385</v>
      </c>
      <c r="C6" s="114" t="s">
        <v>386</v>
      </c>
      <c r="H6" s="66"/>
      <c r="I6" s="66"/>
      <c r="J6" s="66"/>
      <c r="K6" s="66"/>
      <c r="L6" s="66"/>
      <c r="M6" s="66"/>
      <c r="N6" s="66"/>
      <c r="O6" s="66"/>
      <c r="P6" s="66"/>
      <c r="Q6" s="66"/>
      <c r="R6" s="109" t="s">
        <v>153</v>
      </c>
      <c r="S6" s="117" t="s">
        <v>387</v>
      </c>
      <c r="T6" s="66"/>
      <c r="U6" s="66"/>
      <c r="V6" s="66"/>
      <c r="W6" s="66"/>
      <c r="X6" s="66"/>
      <c r="Y6" s="66"/>
      <c r="Z6" s="66"/>
      <c r="AA6" s="66" t="s">
        <v>114</v>
      </c>
      <c r="AB6" s="66">
        <v>22.4</v>
      </c>
      <c r="AC6" s="66">
        <v>22</v>
      </c>
      <c r="AD6" s="66">
        <v>21.9</v>
      </c>
      <c r="AE6" s="66">
        <v>21.6</v>
      </c>
      <c r="AF6" s="66">
        <v>20.9</v>
      </c>
      <c r="AG6" s="66">
        <v>19.399999999999999</v>
      </c>
      <c r="AH6" s="66">
        <v>19.2</v>
      </c>
      <c r="AI6" s="66">
        <v>18.600000000000001</v>
      </c>
      <c r="AJ6" s="66">
        <v>18.2</v>
      </c>
      <c r="AK6" s="66">
        <v>18.100000000000001</v>
      </c>
      <c r="AL6" s="66">
        <v>17.7</v>
      </c>
      <c r="AM6" s="66">
        <v>17</v>
      </c>
      <c r="AN6" s="66">
        <v>15.7</v>
      </c>
      <c r="AO6" s="66">
        <v>15.4</v>
      </c>
      <c r="AP6" s="66">
        <v>14.9</v>
      </c>
      <c r="AQ6" s="66">
        <v>14</v>
      </c>
      <c r="AR6" s="66">
        <v>12.4</v>
      </c>
      <c r="AS6" s="66"/>
      <c r="AT6" s="66"/>
      <c r="AU6" s="66"/>
      <c r="AV6" s="105">
        <v>2002</v>
      </c>
      <c r="AW6" s="66">
        <v>15</v>
      </c>
      <c r="AX6" s="66">
        <v>17.5</v>
      </c>
      <c r="AY6" s="66"/>
    </row>
    <row r="7" spans="1:51">
      <c r="H7" s="76"/>
      <c r="I7" s="76"/>
      <c r="J7" s="66"/>
      <c r="K7" s="66"/>
      <c r="L7" s="66"/>
      <c r="M7" s="66"/>
      <c r="N7" s="76"/>
      <c r="O7" s="76"/>
      <c r="P7" s="76" t="s">
        <v>313</v>
      </c>
      <c r="Q7" s="76" t="s">
        <v>153</v>
      </c>
      <c r="R7" s="66"/>
      <c r="S7" s="66"/>
      <c r="T7" s="66"/>
      <c r="U7" s="66"/>
      <c r="V7" s="66"/>
      <c r="W7" s="66"/>
      <c r="X7" s="66"/>
      <c r="Y7" s="66"/>
      <c r="Z7" s="66"/>
      <c r="AA7" s="66" t="s">
        <v>101</v>
      </c>
      <c r="AB7" s="66">
        <v>11.8</v>
      </c>
      <c r="AC7" s="66">
        <v>11.5</v>
      </c>
      <c r="AD7" s="66">
        <v>10.3</v>
      </c>
      <c r="AE7" s="66">
        <v>9.9</v>
      </c>
      <c r="AF7" s="66">
        <v>8.9</v>
      </c>
      <c r="AG7" s="66">
        <v>7.5</v>
      </c>
      <c r="AH7" s="66">
        <v>7</v>
      </c>
      <c r="AI7" s="66">
        <v>5.8</v>
      </c>
      <c r="AJ7" s="66">
        <v>6.4</v>
      </c>
      <c r="AK7" s="66">
        <v>5.9</v>
      </c>
      <c r="AL7" s="66">
        <v>3.3</v>
      </c>
      <c r="AM7" s="66">
        <v>4.7</v>
      </c>
      <c r="AN7" s="66">
        <v>3.7</v>
      </c>
      <c r="AO7" s="66">
        <v>4.2</v>
      </c>
      <c r="AP7" s="66">
        <v>3.4</v>
      </c>
      <c r="AQ7" s="66">
        <v>3.8</v>
      </c>
      <c r="AR7" s="66"/>
      <c r="AS7" s="66"/>
      <c r="AT7" s="66"/>
      <c r="AU7" s="66"/>
      <c r="AV7" s="105">
        <v>2003</v>
      </c>
      <c r="AW7" s="66">
        <v>13</v>
      </c>
      <c r="AX7" s="66">
        <v>16.8</v>
      </c>
      <c r="AY7" s="66"/>
    </row>
    <row r="8" spans="1:51" ht="30.75" customHeight="1">
      <c r="D8" s="6" t="s">
        <v>87</v>
      </c>
      <c r="E8" s="16">
        <f>E12</f>
        <v>9.9</v>
      </c>
      <c r="H8" s="76"/>
      <c r="I8" s="76" t="s">
        <v>88</v>
      </c>
      <c r="J8" s="76" t="s">
        <v>313</v>
      </c>
      <c r="K8" s="76" t="s">
        <v>153</v>
      </c>
      <c r="L8" s="66"/>
      <c r="M8" s="66"/>
      <c r="N8" s="76" t="s">
        <v>388</v>
      </c>
      <c r="O8" s="76">
        <v>12.3</v>
      </c>
      <c r="P8" s="109" t="b">
        <v>0</v>
      </c>
      <c r="Q8" s="116" t="s">
        <v>325</v>
      </c>
      <c r="R8" s="66" t="s">
        <v>323</v>
      </c>
      <c r="S8" s="66" t="s">
        <v>323</v>
      </c>
      <c r="T8" s="66" t="s">
        <v>323</v>
      </c>
      <c r="U8" s="66"/>
      <c r="V8" s="66"/>
      <c r="W8" s="66"/>
      <c r="X8" s="66"/>
      <c r="Y8" s="66"/>
      <c r="Z8" s="66"/>
      <c r="AA8" s="66" t="s">
        <v>107</v>
      </c>
      <c r="AB8" s="66">
        <v>22.7</v>
      </c>
      <c r="AC8" s="66">
        <v>21.3</v>
      </c>
      <c r="AD8" s="66">
        <v>21.1</v>
      </c>
      <c r="AE8" s="66">
        <v>20.8</v>
      </c>
      <c r="AF8" s="66">
        <v>20.5</v>
      </c>
      <c r="AG8" s="66">
        <v>20.100000000000001</v>
      </c>
      <c r="AH8" s="66">
        <v>19</v>
      </c>
      <c r="AI8" s="66">
        <v>19.2</v>
      </c>
      <c r="AJ8" s="66">
        <v>19.5</v>
      </c>
      <c r="AK8" s="66">
        <v>19.3</v>
      </c>
      <c r="AL8" s="66">
        <v>19.2</v>
      </c>
      <c r="AM8" s="66">
        <v>18.600000000000001</v>
      </c>
      <c r="AN8" s="66">
        <v>18.2</v>
      </c>
      <c r="AO8" s="66">
        <v>18.2</v>
      </c>
      <c r="AP8" s="66">
        <v>18.5</v>
      </c>
      <c r="AQ8" s="66">
        <v>17.600000000000001</v>
      </c>
      <c r="AR8" s="66">
        <v>16.100000000000001</v>
      </c>
      <c r="AS8" s="66">
        <v>16.7</v>
      </c>
      <c r="AT8" s="66"/>
      <c r="AU8" s="66"/>
      <c r="AV8" s="105">
        <v>2004</v>
      </c>
      <c r="AW8" s="66">
        <v>14.4</v>
      </c>
      <c r="AX8" s="66">
        <v>16.399999999999999</v>
      </c>
      <c r="AY8" s="66"/>
    </row>
    <row r="9" spans="1:51" ht="45" customHeight="1">
      <c r="A9" t="s">
        <v>88</v>
      </c>
      <c r="B9" s="5">
        <f>B27/B12-1</f>
        <v>-0.37341772151898733</v>
      </c>
      <c r="D9" s="6" t="s">
        <v>162</v>
      </c>
      <c r="E9" s="16">
        <f>SUM(E11:E45)/COUNTA(E11:E45)</f>
        <v>10.199999999999999</v>
      </c>
      <c r="H9" s="76" t="s">
        <v>88</v>
      </c>
      <c r="I9" s="111">
        <v>-0.22</v>
      </c>
      <c r="J9" s="119" t="b">
        <v>0</v>
      </c>
      <c r="K9" s="116" t="s">
        <v>389</v>
      </c>
      <c r="L9" s="66" t="s">
        <v>323</v>
      </c>
      <c r="M9" s="66"/>
      <c r="N9" s="76" t="s">
        <v>390</v>
      </c>
      <c r="O9" s="76">
        <v>12.5</v>
      </c>
      <c r="P9" s="109" t="b">
        <v>0</v>
      </c>
      <c r="Q9" s="116" t="s">
        <v>391</v>
      </c>
      <c r="R9" s="66" t="s">
        <v>323</v>
      </c>
      <c r="S9" s="66" t="s">
        <v>323</v>
      </c>
      <c r="T9" s="66" t="s">
        <v>323</v>
      </c>
      <c r="U9" s="66"/>
      <c r="V9" s="66"/>
      <c r="W9" s="66"/>
      <c r="X9" s="66"/>
      <c r="Y9" s="66"/>
      <c r="Z9" s="66"/>
      <c r="AA9" s="66" t="s">
        <v>126</v>
      </c>
      <c r="AB9" s="66"/>
      <c r="AC9" s="66"/>
      <c r="AD9" s="66">
        <v>5.6</v>
      </c>
      <c r="AE9" s="66"/>
      <c r="AF9" s="66"/>
      <c r="AG9" s="66">
        <v>9.1</v>
      </c>
      <c r="AH9" s="66"/>
      <c r="AI9" s="66">
        <v>16</v>
      </c>
      <c r="AJ9" s="66"/>
      <c r="AK9" s="66">
        <v>10.7</v>
      </c>
      <c r="AL9" s="66"/>
      <c r="AM9" s="66">
        <v>14.3</v>
      </c>
      <c r="AN9" s="66"/>
      <c r="AO9" s="66">
        <v>12.5</v>
      </c>
      <c r="AP9" s="66"/>
      <c r="AQ9" s="66"/>
      <c r="AR9" s="66">
        <v>8.6</v>
      </c>
      <c r="AS9" s="66"/>
      <c r="AT9" s="66"/>
      <c r="AU9" s="66"/>
      <c r="AV9" s="105">
        <v>2005</v>
      </c>
      <c r="AW9" s="66">
        <v>15.8</v>
      </c>
      <c r="AX9" s="66">
        <v>15.9</v>
      </c>
      <c r="AY9" s="66"/>
    </row>
    <row r="10" spans="1:51">
      <c r="H10" s="66"/>
      <c r="I10" s="66"/>
      <c r="J10" s="66"/>
      <c r="K10" s="66"/>
      <c r="L10" s="66"/>
      <c r="M10" s="66"/>
      <c r="N10" s="66"/>
      <c r="O10" s="66"/>
      <c r="P10" s="66"/>
      <c r="Q10" s="66"/>
      <c r="R10" s="66"/>
      <c r="S10" s="66"/>
      <c r="T10" s="66"/>
      <c r="U10" s="66"/>
      <c r="V10" s="66"/>
      <c r="W10" s="66"/>
      <c r="X10" s="66"/>
      <c r="Y10" s="66"/>
      <c r="Z10" s="66"/>
      <c r="AA10" s="66" t="s">
        <v>127</v>
      </c>
      <c r="AB10" s="66"/>
      <c r="AC10" s="66"/>
      <c r="AD10" s="66"/>
      <c r="AE10" s="66">
        <v>1.3</v>
      </c>
      <c r="AF10" s="66">
        <v>1.7</v>
      </c>
      <c r="AG10" s="66">
        <v>3.4</v>
      </c>
      <c r="AH10" s="66">
        <v>6.4</v>
      </c>
      <c r="AI10" s="66">
        <v>3.5</v>
      </c>
      <c r="AJ10" s="66">
        <v>8.1999999999999993</v>
      </c>
      <c r="AK10" s="66">
        <v>7.1</v>
      </c>
      <c r="AL10" s="66">
        <v>9.6</v>
      </c>
      <c r="AM10" s="66">
        <v>11.1</v>
      </c>
      <c r="AN10" s="66">
        <v>7.1</v>
      </c>
      <c r="AO10" s="66">
        <v>7.7</v>
      </c>
      <c r="AP10" s="66">
        <v>5.8</v>
      </c>
      <c r="AQ10" s="66">
        <v>4</v>
      </c>
      <c r="AR10" s="66"/>
      <c r="AS10" s="66"/>
      <c r="AT10" s="66"/>
      <c r="AU10" s="66"/>
      <c r="AV10" s="105">
        <v>2006</v>
      </c>
      <c r="AW10" s="66">
        <v>16.7</v>
      </c>
      <c r="AX10" s="66">
        <v>15.4</v>
      </c>
      <c r="AY10" s="66"/>
    </row>
    <row r="11" spans="1:51">
      <c r="A11" s="15" t="s">
        <v>92</v>
      </c>
      <c r="B11" s="15" t="s">
        <v>87</v>
      </c>
      <c r="D11" s="15" t="s">
        <v>246</v>
      </c>
      <c r="E11" s="15" t="s">
        <v>94</v>
      </c>
      <c r="F11" s="15">
        <v>2018</v>
      </c>
      <c r="H11" s="76" t="s">
        <v>92</v>
      </c>
      <c r="I11" s="76" t="s">
        <v>87</v>
      </c>
      <c r="J11" s="76" t="s">
        <v>313</v>
      </c>
      <c r="K11" s="75" t="s">
        <v>321</v>
      </c>
      <c r="L11" s="76" t="s">
        <v>153</v>
      </c>
      <c r="M11" s="76"/>
      <c r="N11" s="76" t="s">
        <v>246</v>
      </c>
      <c r="O11" s="76" t="s">
        <v>94</v>
      </c>
      <c r="P11" s="76" t="s">
        <v>392</v>
      </c>
      <c r="Q11" s="76">
        <v>2018</v>
      </c>
      <c r="R11" s="76" t="s">
        <v>313</v>
      </c>
      <c r="S11" s="76" t="s">
        <v>321</v>
      </c>
      <c r="T11" s="76" t="s">
        <v>153</v>
      </c>
      <c r="U11" s="66"/>
      <c r="V11" s="66"/>
      <c r="W11" s="66"/>
      <c r="X11" s="66"/>
      <c r="Y11" s="66"/>
      <c r="Z11" s="66"/>
      <c r="AA11" s="66" t="s">
        <v>124</v>
      </c>
      <c r="AB11" s="66"/>
      <c r="AC11" s="66"/>
      <c r="AD11" s="66"/>
      <c r="AE11" s="66"/>
      <c r="AF11" s="66"/>
      <c r="AG11" s="66"/>
      <c r="AH11" s="66"/>
      <c r="AI11" s="66">
        <v>4.5999999999999996</v>
      </c>
      <c r="AJ11" s="66">
        <v>0.6</v>
      </c>
      <c r="AK11" s="66"/>
      <c r="AL11" s="66">
        <v>5.0999999999999996</v>
      </c>
      <c r="AM11" s="66">
        <v>3.7</v>
      </c>
      <c r="AN11" s="66">
        <v>1.8</v>
      </c>
      <c r="AO11" s="66">
        <v>3</v>
      </c>
      <c r="AP11" s="66">
        <v>4.7</v>
      </c>
      <c r="AQ11" s="66"/>
      <c r="AR11" s="66"/>
      <c r="AS11" s="66"/>
      <c r="AT11" s="66"/>
      <c r="AU11" s="66"/>
      <c r="AV11" s="105">
        <v>2007</v>
      </c>
      <c r="AW11" s="66">
        <v>15.4</v>
      </c>
      <c r="AX11" s="66">
        <v>14.5</v>
      </c>
      <c r="AY11" s="66"/>
    </row>
    <row r="12" spans="1:51">
      <c r="A12">
        <v>2005</v>
      </c>
      <c r="B12">
        <v>15.8</v>
      </c>
      <c r="D12" t="s">
        <v>87</v>
      </c>
      <c r="E12">
        <v>9.9</v>
      </c>
      <c r="F12">
        <v>2020</v>
      </c>
      <c r="H12" s="76">
        <v>2000</v>
      </c>
      <c r="I12" s="76">
        <v>17.2</v>
      </c>
      <c r="J12" s="76" t="s">
        <v>393</v>
      </c>
      <c r="K12" s="112" t="s">
        <v>393</v>
      </c>
      <c r="L12" s="76" t="s">
        <v>394</v>
      </c>
      <c r="M12" s="76"/>
      <c r="N12" s="76" t="s">
        <v>87</v>
      </c>
      <c r="O12" s="76">
        <v>12.3</v>
      </c>
      <c r="P12" s="76">
        <v>12.3</v>
      </c>
      <c r="Q12" s="76">
        <v>2020</v>
      </c>
      <c r="R12" s="119" t="b">
        <v>0</v>
      </c>
      <c r="S12" s="109">
        <v>2.4</v>
      </c>
      <c r="T12" s="109" t="s">
        <v>325</v>
      </c>
      <c r="U12" s="66"/>
      <c r="V12" s="66"/>
      <c r="W12" s="66"/>
      <c r="X12" s="66"/>
      <c r="Y12" s="66"/>
      <c r="Z12" s="66"/>
      <c r="AA12" s="66" t="s">
        <v>136</v>
      </c>
      <c r="AB12" s="66">
        <v>16.100000000000001</v>
      </c>
      <c r="AC12" s="66">
        <v>15.9</v>
      </c>
      <c r="AD12" s="66">
        <v>15.4</v>
      </c>
      <c r="AE12" s="66">
        <v>16.899999999999999</v>
      </c>
      <c r="AF12" s="66">
        <v>17.899999999999999</v>
      </c>
      <c r="AG12" s="66">
        <v>15.1</v>
      </c>
      <c r="AH12" s="66">
        <v>15.8</v>
      </c>
      <c r="AI12" s="66">
        <v>16.3</v>
      </c>
      <c r="AJ12" s="66">
        <v>15.3</v>
      </c>
      <c r="AK12" s="66">
        <v>15.4</v>
      </c>
      <c r="AL12" s="66">
        <v>16.3</v>
      </c>
      <c r="AM12" s="66">
        <v>16.5</v>
      </c>
      <c r="AN12" s="66">
        <v>16</v>
      </c>
      <c r="AO12" s="66">
        <v>15.6</v>
      </c>
      <c r="AP12" s="66">
        <v>15.1</v>
      </c>
      <c r="AQ12" s="66">
        <v>14.7</v>
      </c>
      <c r="AR12" s="66">
        <v>12.4</v>
      </c>
      <c r="AS12" s="66">
        <v>11.5</v>
      </c>
      <c r="AT12" s="66"/>
      <c r="AU12" s="66"/>
      <c r="AV12" s="105">
        <v>2008</v>
      </c>
      <c r="AW12" s="66">
        <v>11.9</v>
      </c>
      <c r="AX12" s="66">
        <v>14.5</v>
      </c>
      <c r="AY12" s="66"/>
    </row>
    <row r="13" spans="1:51">
      <c r="A13">
        <v>2006</v>
      </c>
      <c r="B13">
        <v>16.7</v>
      </c>
      <c r="D13" t="s">
        <v>114</v>
      </c>
      <c r="E13">
        <v>14</v>
      </c>
      <c r="F13">
        <v>2019</v>
      </c>
      <c r="H13" s="76">
        <v>2001</v>
      </c>
      <c r="I13" s="76">
        <v>14.3</v>
      </c>
      <c r="J13" s="76" t="s">
        <v>393</v>
      </c>
      <c r="K13" s="112" t="s">
        <v>393</v>
      </c>
      <c r="L13" s="76" t="s">
        <v>394</v>
      </c>
      <c r="M13" s="76"/>
      <c r="N13" s="76" t="s">
        <v>114</v>
      </c>
      <c r="O13" s="76">
        <v>14</v>
      </c>
      <c r="P13" s="76">
        <v>14</v>
      </c>
      <c r="Q13" s="76">
        <v>2019</v>
      </c>
      <c r="R13" s="113" t="b">
        <v>1</v>
      </c>
      <c r="S13" s="76">
        <v>0</v>
      </c>
      <c r="T13" s="108" t="s">
        <v>395</v>
      </c>
      <c r="U13" s="66"/>
      <c r="V13" s="66"/>
      <c r="W13" s="66"/>
      <c r="X13" s="66"/>
      <c r="Y13" s="66"/>
      <c r="Z13" s="66"/>
      <c r="AA13" s="66" t="s">
        <v>103</v>
      </c>
      <c r="AB13" s="66">
        <v>10.199999999999999</v>
      </c>
      <c r="AC13" s="66">
        <v>10.199999999999999</v>
      </c>
      <c r="AD13" s="66">
        <v>10.199999999999999</v>
      </c>
      <c r="AE13" s="66">
        <v>9.9</v>
      </c>
      <c r="AF13" s="66">
        <v>10.199999999999999</v>
      </c>
      <c r="AG13" s="66">
        <v>10.199999999999999</v>
      </c>
      <c r="AH13" s="66">
        <v>8.9</v>
      </c>
      <c r="AI13" s="66">
        <v>7.9</v>
      </c>
      <c r="AJ13" s="66">
        <v>7</v>
      </c>
      <c r="AK13" s="66">
        <v>6.8</v>
      </c>
      <c r="AL13" s="66">
        <v>6.3</v>
      </c>
      <c r="AM13" s="66">
        <v>5.8</v>
      </c>
      <c r="AN13" s="66">
        <v>5.7</v>
      </c>
      <c r="AO13" s="66">
        <v>5.3</v>
      </c>
      <c r="AP13" s="66">
        <v>4.9000000000000004</v>
      </c>
      <c r="AQ13" s="66">
        <v>5.0999999999999996</v>
      </c>
      <c r="AR13" s="66">
        <v>5</v>
      </c>
      <c r="AS13" s="66"/>
      <c r="AT13" s="66"/>
      <c r="AU13" s="66"/>
      <c r="AV13" s="105">
        <v>2009</v>
      </c>
      <c r="AW13" s="66">
        <v>16.399999999999999</v>
      </c>
      <c r="AX13" s="66">
        <v>14</v>
      </c>
      <c r="AY13" s="66"/>
    </row>
    <row r="14" spans="1:51">
      <c r="A14">
        <v>2007</v>
      </c>
      <c r="B14">
        <v>15.4</v>
      </c>
      <c r="D14" t="s">
        <v>101</v>
      </c>
      <c r="E14">
        <v>3.4</v>
      </c>
      <c r="H14" s="76">
        <v>2002</v>
      </c>
      <c r="I14" s="76">
        <v>15</v>
      </c>
      <c r="J14" s="76" t="s">
        <v>393</v>
      </c>
      <c r="K14" s="112" t="s">
        <v>393</v>
      </c>
      <c r="L14" s="76" t="s">
        <v>394</v>
      </c>
      <c r="M14" s="76"/>
      <c r="N14" s="76" t="s">
        <v>101</v>
      </c>
      <c r="O14" s="76">
        <v>3.4</v>
      </c>
      <c r="P14" s="76">
        <v>3.4</v>
      </c>
      <c r="Q14" s="76">
        <v>2018</v>
      </c>
      <c r="R14" s="113" t="b">
        <v>1</v>
      </c>
      <c r="S14" s="76">
        <v>0</v>
      </c>
      <c r="T14" s="108" t="s">
        <v>396</v>
      </c>
      <c r="U14" s="66"/>
      <c r="V14" s="66"/>
      <c r="W14" s="66"/>
      <c r="X14" s="66"/>
      <c r="Y14" s="66"/>
      <c r="Z14" s="66"/>
      <c r="AA14" s="66" t="s">
        <v>99</v>
      </c>
      <c r="AB14" s="66"/>
      <c r="AC14" s="66"/>
      <c r="AD14" s="66">
        <v>27.9</v>
      </c>
      <c r="AE14" s="66"/>
      <c r="AF14" s="66"/>
      <c r="AG14" s="66"/>
      <c r="AH14" s="66">
        <v>27.8</v>
      </c>
      <c r="AI14" s="66"/>
      <c r="AJ14" s="66"/>
      <c r="AK14" s="66"/>
      <c r="AL14" s="66">
        <v>28.3</v>
      </c>
      <c r="AM14" s="66"/>
      <c r="AN14" s="66"/>
      <c r="AO14" s="66"/>
      <c r="AP14" s="66">
        <v>22.7</v>
      </c>
      <c r="AQ14" s="66">
        <v>19.100000000000001</v>
      </c>
      <c r="AR14" s="66"/>
      <c r="AS14" s="66"/>
      <c r="AT14" s="66"/>
      <c r="AU14" s="66"/>
      <c r="AV14" s="105">
        <v>2010</v>
      </c>
      <c r="AW14" s="66">
        <v>14</v>
      </c>
      <c r="AX14" s="66">
        <v>13.5</v>
      </c>
      <c r="AY14" s="66"/>
    </row>
    <row r="15" spans="1:51">
      <c r="A15">
        <v>2008</v>
      </c>
      <c r="B15">
        <v>11.9</v>
      </c>
      <c r="D15" t="s">
        <v>107</v>
      </c>
      <c r="E15">
        <v>16.100000000000001</v>
      </c>
      <c r="F15">
        <v>2020</v>
      </c>
      <c r="H15" s="76">
        <v>2003</v>
      </c>
      <c r="I15" s="76">
        <v>13</v>
      </c>
      <c r="J15" s="76" t="s">
        <v>393</v>
      </c>
      <c r="K15" s="112" t="s">
        <v>393</v>
      </c>
      <c r="L15" s="76" t="s">
        <v>394</v>
      </c>
      <c r="M15" s="76"/>
      <c r="N15" s="76" t="s">
        <v>107</v>
      </c>
      <c r="O15" s="76">
        <v>16.100000000000001</v>
      </c>
      <c r="P15" s="76">
        <v>16.100000000000001</v>
      </c>
      <c r="Q15" s="76">
        <v>2020</v>
      </c>
      <c r="R15" s="113" t="b">
        <v>1</v>
      </c>
      <c r="S15" s="76">
        <v>0</v>
      </c>
      <c r="T15" s="108" t="s">
        <v>397</v>
      </c>
      <c r="U15" s="66"/>
      <c r="V15" s="66"/>
      <c r="W15" s="66"/>
      <c r="X15" s="66"/>
      <c r="Y15" s="66"/>
      <c r="Z15" s="66"/>
      <c r="AA15" s="66" t="s">
        <v>96</v>
      </c>
      <c r="AB15" s="66">
        <v>20</v>
      </c>
      <c r="AC15" s="66">
        <v>18.899999999999999</v>
      </c>
      <c r="AD15" s="66">
        <v>19.399999999999999</v>
      </c>
      <c r="AE15" s="66">
        <v>21.4</v>
      </c>
      <c r="AF15" s="66">
        <v>21.2</v>
      </c>
      <c r="AG15" s="66">
        <v>19.7</v>
      </c>
      <c r="AH15" s="66">
        <v>18.899999999999999</v>
      </c>
      <c r="AI15" s="66">
        <v>18.600000000000001</v>
      </c>
      <c r="AJ15" s="66">
        <v>18.7</v>
      </c>
      <c r="AK15" s="66">
        <v>20.2</v>
      </c>
      <c r="AL15" s="66">
        <v>19.600000000000001</v>
      </c>
      <c r="AM15" s="66">
        <v>18.100000000000001</v>
      </c>
      <c r="AN15" s="66">
        <v>16.5</v>
      </c>
      <c r="AO15" s="66">
        <v>17.7</v>
      </c>
      <c r="AP15" s="66">
        <v>18.899999999999999</v>
      </c>
      <c r="AQ15" s="66">
        <v>17.2</v>
      </c>
      <c r="AR15" s="66">
        <v>16</v>
      </c>
      <c r="AS15" s="66"/>
      <c r="AT15" s="66"/>
      <c r="AU15" s="66"/>
      <c r="AV15" s="105">
        <v>2011</v>
      </c>
      <c r="AW15" s="66">
        <v>16</v>
      </c>
      <c r="AX15" s="66">
        <v>13.4</v>
      </c>
      <c r="AY15" s="66"/>
    </row>
    <row r="16" spans="1:51">
      <c r="A16">
        <v>2009</v>
      </c>
      <c r="B16">
        <v>16.399999999999999</v>
      </c>
      <c r="D16" t="s">
        <v>126</v>
      </c>
      <c r="E16">
        <v>8.6</v>
      </c>
      <c r="F16">
        <v>2020</v>
      </c>
      <c r="H16" s="76">
        <v>2004</v>
      </c>
      <c r="I16" s="76">
        <v>14.4</v>
      </c>
      <c r="J16" s="76" t="s">
        <v>393</v>
      </c>
      <c r="K16" s="112" t="s">
        <v>393</v>
      </c>
      <c r="L16" s="76" t="s">
        <v>394</v>
      </c>
      <c r="M16" s="76"/>
      <c r="N16" s="76" t="s">
        <v>126</v>
      </c>
      <c r="O16" s="76">
        <v>8.6</v>
      </c>
      <c r="P16" s="76">
        <v>8.6</v>
      </c>
      <c r="Q16" s="76">
        <v>2020</v>
      </c>
      <c r="R16" s="113" t="b">
        <v>1</v>
      </c>
      <c r="S16" s="76">
        <v>0</v>
      </c>
      <c r="T16" s="66" t="s">
        <v>323</v>
      </c>
      <c r="U16" s="66"/>
      <c r="V16" s="66"/>
      <c r="W16" s="66"/>
      <c r="X16" s="66"/>
      <c r="Y16" s="66"/>
      <c r="Z16" s="66"/>
      <c r="AA16" s="66" t="s">
        <v>121</v>
      </c>
      <c r="AB16" s="66"/>
      <c r="AC16" s="66"/>
      <c r="AD16" s="66">
        <v>9.4</v>
      </c>
      <c r="AE16" s="66"/>
      <c r="AF16" s="66"/>
      <c r="AG16" s="66"/>
      <c r="AH16" s="66">
        <v>9.1</v>
      </c>
      <c r="AI16" s="66"/>
      <c r="AJ16" s="66"/>
      <c r="AK16" s="66"/>
      <c r="AL16" s="66">
        <v>9.9</v>
      </c>
      <c r="AM16" s="66"/>
      <c r="AN16" s="66"/>
      <c r="AO16" s="66"/>
      <c r="AP16" s="66">
        <v>11.8</v>
      </c>
      <c r="AQ16" s="66"/>
      <c r="AR16" s="66"/>
      <c r="AS16" s="66"/>
      <c r="AT16" s="66"/>
      <c r="AU16" s="66"/>
      <c r="AV16" s="105">
        <v>2012</v>
      </c>
      <c r="AW16" s="66">
        <v>13.8</v>
      </c>
      <c r="AX16" s="66">
        <v>13.4</v>
      </c>
      <c r="AY16" s="66"/>
    </row>
    <row r="17" spans="1:51">
      <c r="A17">
        <v>2010</v>
      </c>
      <c r="B17">
        <v>14</v>
      </c>
      <c r="D17" t="s">
        <v>127</v>
      </c>
      <c r="E17">
        <v>-0.1</v>
      </c>
      <c r="F17">
        <v>2020</v>
      </c>
      <c r="H17" s="76">
        <v>2005</v>
      </c>
      <c r="I17" s="76">
        <v>15.8</v>
      </c>
      <c r="J17" s="76" t="b">
        <v>1</v>
      </c>
      <c r="K17" s="112">
        <v>0</v>
      </c>
      <c r="L17" s="76" t="s">
        <v>398</v>
      </c>
      <c r="M17" s="76"/>
      <c r="N17" s="76" t="s">
        <v>127</v>
      </c>
      <c r="O17" s="76" t="s">
        <v>323</v>
      </c>
      <c r="P17" s="76">
        <v>0</v>
      </c>
      <c r="Q17" s="76">
        <v>2020</v>
      </c>
      <c r="R17" s="119" t="b">
        <v>0</v>
      </c>
      <c r="S17" s="109">
        <v>0.1</v>
      </c>
      <c r="T17" s="109" t="s">
        <v>399</v>
      </c>
      <c r="U17" s="66"/>
      <c r="V17" s="66"/>
      <c r="W17" s="66"/>
      <c r="X17" s="66"/>
      <c r="Y17" s="66"/>
      <c r="Z17" s="66"/>
      <c r="AA17" s="66" t="s">
        <v>102</v>
      </c>
      <c r="AB17" s="66">
        <v>21.2</v>
      </c>
      <c r="AC17" s="66">
        <v>16.8</v>
      </c>
      <c r="AD17" s="66">
        <v>18.5</v>
      </c>
      <c r="AE17" s="66">
        <v>17</v>
      </c>
      <c r="AF17" s="66">
        <v>17</v>
      </c>
      <c r="AG17" s="66">
        <v>17</v>
      </c>
      <c r="AH17" s="66">
        <v>16.7</v>
      </c>
      <c r="AI17" s="66">
        <v>16.899999999999999</v>
      </c>
      <c r="AJ17" s="66">
        <v>16.3</v>
      </c>
      <c r="AK17" s="66">
        <v>14.3</v>
      </c>
      <c r="AL17" s="66">
        <v>17.2</v>
      </c>
      <c r="AM17" s="66">
        <v>16.100000000000001</v>
      </c>
      <c r="AN17" s="66">
        <v>15.8</v>
      </c>
      <c r="AO17" s="66">
        <v>14.4</v>
      </c>
      <c r="AP17" s="66">
        <v>15.4</v>
      </c>
      <c r="AQ17" s="66">
        <v>14</v>
      </c>
      <c r="AR17" s="66">
        <v>14.2</v>
      </c>
      <c r="AS17" s="66"/>
      <c r="AT17" s="66"/>
      <c r="AU17" s="66"/>
      <c r="AV17" s="105">
        <v>2013</v>
      </c>
      <c r="AW17" s="66">
        <v>18</v>
      </c>
      <c r="AX17" s="66">
        <v>13.3</v>
      </c>
      <c r="AY17" s="66"/>
    </row>
    <row r="18" spans="1:51">
      <c r="A18">
        <v>2011</v>
      </c>
      <c r="B18">
        <v>16</v>
      </c>
      <c r="D18" t="s">
        <v>124</v>
      </c>
      <c r="E18">
        <v>-13.9</v>
      </c>
      <c r="F18">
        <v>2020</v>
      </c>
      <c r="H18" s="76">
        <v>2006</v>
      </c>
      <c r="I18" s="76">
        <v>16.7</v>
      </c>
      <c r="J18" s="76" t="b">
        <v>1</v>
      </c>
      <c r="K18" s="112">
        <v>0</v>
      </c>
      <c r="L18" s="76" t="s">
        <v>398</v>
      </c>
      <c r="M18" s="76"/>
      <c r="N18" s="76" t="s">
        <v>124</v>
      </c>
      <c r="O18" s="76" t="s">
        <v>323</v>
      </c>
      <c r="P18" s="76">
        <v>0</v>
      </c>
      <c r="Q18" s="76">
        <v>2020</v>
      </c>
      <c r="R18" s="119" t="b">
        <v>0</v>
      </c>
      <c r="S18" s="109">
        <v>13.9</v>
      </c>
      <c r="T18" s="109" t="s">
        <v>400</v>
      </c>
      <c r="U18" s="66"/>
      <c r="V18" s="66"/>
      <c r="W18" s="66"/>
      <c r="X18" s="66"/>
      <c r="Y18" s="66"/>
      <c r="Z18" s="66"/>
      <c r="AA18" s="66" t="s">
        <v>122</v>
      </c>
      <c r="AB18" s="66"/>
      <c r="AC18" s="66"/>
      <c r="AD18" s="66">
        <v>17.7</v>
      </c>
      <c r="AE18" s="66"/>
      <c r="AF18" s="66"/>
      <c r="AG18" s="66"/>
      <c r="AH18" s="66">
        <v>9.9</v>
      </c>
      <c r="AI18" s="66"/>
      <c r="AJ18" s="66"/>
      <c r="AK18" s="66"/>
      <c r="AL18" s="66">
        <v>7.2</v>
      </c>
      <c r="AM18" s="66"/>
      <c r="AN18" s="66"/>
      <c r="AO18" s="66"/>
      <c r="AP18" s="66">
        <v>5.9</v>
      </c>
      <c r="AQ18" s="66">
        <v>5.9</v>
      </c>
      <c r="AR18" s="66">
        <v>10</v>
      </c>
      <c r="AS18" s="66"/>
      <c r="AT18" s="66"/>
      <c r="AU18" s="66"/>
      <c r="AV18" s="105">
        <v>2014</v>
      </c>
      <c r="AW18" s="66">
        <v>17.100000000000001</v>
      </c>
      <c r="AX18" s="66">
        <v>13.4</v>
      </c>
      <c r="AY18" s="66"/>
    </row>
    <row r="19" spans="1:51">
      <c r="A19">
        <v>2012</v>
      </c>
      <c r="B19">
        <v>13.8</v>
      </c>
      <c r="D19" t="s">
        <v>136</v>
      </c>
      <c r="E19">
        <v>12.4</v>
      </c>
      <c r="F19">
        <v>2020</v>
      </c>
      <c r="H19" s="76">
        <v>2007</v>
      </c>
      <c r="I19" s="76">
        <v>15.4</v>
      </c>
      <c r="J19" s="76" t="b">
        <v>1</v>
      </c>
      <c r="K19" s="112">
        <v>0</v>
      </c>
      <c r="L19" s="76" t="s">
        <v>398</v>
      </c>
      <c r="M19" s="76"/>
      <c r="N19" s="76" t="s">
        <v>136</v>
      </c>
      <c r="O19" s="76">
        <v>12.4</v>
      </c>
      <c r="P19" s="76">
        <v>12.4</v>
      </c>
      <c r="Q19" s="76">
        <v>2020</v>
      </c>
      <c r="R19" s="113" t="b">
        <v>1</v>
      </c>
      <c r="S19" s="76">
        <v>0</v>
      </c>
      <c r="T19" s="108" t="s">
        <v>397</v>
      </c>
      <c r="U19" s="66"/>
      <c r="V19" s="66"/>
      <c r="W19" s="66"/>
      <c r="X19" s="66"/>
      <c r="Y19" s="66"/>
      <c r="Z19" s="66"/>
      <c r="AA19" s="66" t="s">
        <v>118</v>
      </c>
      <c r="AB19" s="66">
        <v>3</v>
      </c>
      <c r="AC19" s="66">
        <v>4</v>
      </c>
      <c r="AD19" s="66">
        <v>0.4</v>
      </c>
      <c r="AE19" s="66">
        <v>3.6</v>
      </c>
      <c r="AF19" s="66">
        <v>2.2000000000000002</v>
      </c>
      <c r="AG19" s="66">
        <v>3.9</v>
      </c>
      <c r="AH19" s="66">
        <v>6.4</v>
      </c>
      <c r="AI19" s="66">
        <v>6.9</v>
      </c>
      <c r="AJ19" s="66">
        <v>11.3</v>
      </c>
      <c r="AK19" s="66">
        <v>8.6999999999999993</v>
      </c>
      <c r="AL19" s="66">
        <v>3.8</v>
      </c>
      <c r="AM19" s="66">
        <v>9.5</v>
      </c>
      <c r="AN19" s="66">
        <v>9.4</v>
      </c>
      <c r="AO19" s="66">
        <v>5.3</v>
      </c>
      <c r="AP19" s="66">
        <v>5.0999999999999996</v>
      </c>
      <c r="AQ19" s="66">
        <v>12.8</v>
      </c>
      <c r="AR19" s="66">
        <v>12.4</v>
      </c>
      <c r="AS19" s="66"/>
      <c r="AT19" s="66"/>
      <c r="AU19" s="66"/>
      <c r="AV19" s="105">
        <v>2015</v>
      </c>
      <c r="AW19" s="66">
        <v>15.4</v>
      </c>
      <c r="AX19" s="66">
        <v>13.6</v>
      </c>
      <c r="AY19" s="66"/>
    </row>
    <row r="20" spans="1:51">
      <c r="A20">
        <v>2013</v>
      </c>
      <c r="B20">
        <v>18</v>
      </c>
      <c r="D20" t="s">
        <v>103</v>
      </c>
      <c r="E20">
        <v>5.0999999999999996</v>
      </c>
      <c r="F20">
        <v>2019</v>
      </c>
      <c r="H20" s="76">
        <v>2008</v>
      </c>
      <c r="I20" s="76">
        <v>11.9</v>
      </c>
      <c r="J20" s="76" t="b">
        <v>1</v>
      </c>
      <c r="K20" s="112">
        <v>0</v>
      </c>
      <c r="L20" s="76" t="s">
        <v>398</v>
      </c>
      <c r="M20" s="76"/>
      <c r="N20" s="76" t="s">
        <v>103</v>
      </c>
      <c r="O20" s="76">
        <v>5.0999999999999996</v>
      </c>
      <c r="P20" s="76">
        <v>5.0999999999999996</v>
      </c>
      <c r="Q20" s="76">
        <v>2019</v>
      </c>
      <c r="R20" s="113" t="b">
        <v>1</v>
      </c>
      <c r="S20" s="76">
        <v>0</v>
      </c>
      <c r="T20" s="108" t="s">
        <v>401</v>
      </c>
      <c r="U20" s="66"/>
      <c r="V20" s="66"/>
      <c r="W20" s="66"/>
      <c r="X20" s="66"/>
      <c r="Y20" s="66"/>
      <c r="Z20" s="66"/>
      <c r="AA20" s="66" t="s">
        <v>117</v>
      </c>
      <c r="AB20" s="66"/>
      <c r="AC20" s="66"/>
      <c r="AD20" s="66">
        <v>23.3</v>
      </c>
      <c r="AE20" s="66"/>
      <c r="AF20" s="66"/>
      <c r="AG20" s="66"/>
      <c r="AH20" s="66">
        <v>16.5</v>
      </c>
      <c r="AI20" s="66"/>
      <c r="AJ20" s="66"/>
      <c r="AK20" s="66"/>
      <c r="AL20" s="66">
        <v>13.8</v>
      </c>
      <c r="AM20" s="66"/>
      <c r="AN20" s="66"/>
      <c r="AO20" s="66"/>
      <c r="AP20" s="66">
        <v>12.9</v>
      </c>
      <c r="AQ20" s="66"/>
      <c r="AR20" s="66"/>
      <c r="AS20" s="66"/>
      <c r="AT20" s="66"/>
      <c r="AU20" s="66"/>
      <c r="AV20" s="105">
        <v>2016</v>
      </c>
      <c r="AW20" s="66">
        <v>13.7</v>
      </c>
      <c r="AX20" s="66">
        <v>13</v>
      </c>
      <c r="AY20" s="66"/>
    </row>
    <row r="21" spans="1:51">
      <c r="A21">
        <v>2014</v>
      </c>
      <c r="B21">
        <v>15.4</v>
      </c>
      <c r="D21" t="s">
        <v>99</v>
      </c>
      <c r="E21">
        <v>17.3</v>
      </c>
      <c r="H21" s="76">
        <v>2009</v>
      </c>
      <c r="I21" s="76">
        <v>16.399999999999999</v>
      </c>
      <c r="J21" s="76" t="b">
        <v>1</v>
      </c>
      <c r="K21" s="112">
        <v>0</v>
      </c>
      <c r="L21" s="76" t="s">
        <v>398</v>
      </c>
      <c r="M21" s="76"/>
      <c r="N21" s="76" t="s">
        <v>99</v>
      </c>
      <c r="O21" s="76">
        <v>22.7</v>
      </c>
      <c r="P21" s="76">
        <v>22.7</v>
      </c>
      <c r="Q21" s="76">
        <v>2018</v>
      </c>
      <c r="R21" s="119" t="b">
        <v>0</v>
      </c>
      <c r="S21" s="109">
        <v>5.4</v>
      </c>
      <c r="T21" s="109" t="s">
        <v>402</v>
      </c>
      <c r="U21" s="66"/>
      <c r="V21" s="66"/>
      <c r="W21" s="66"/>
      <c r="X21" s="66"/>
      <c r="Y21" s="66"/>
      <c r="Z21" s="66"/>
      <c r="AA21" s="66" t="s">
        <v>113</v>
      </c>
      <c r="AB21" s="66"/>
      <c r="AC21" s="66"/>
      <c r="AD21" s="66">
        <v>19.600000000000001</v>
      </c>
      <c r="AE21" s="66"/>
      <c r="AF21" s="66"/>
      <c r="AG21" s="66"/>
      <c r="AH21" s="66">
        <v>14.3</v>
      </c>
      <c r="AI21" s="66"/>
      <c r="AJ21" s="66"/>
      <c r="AK21" s="66"/>
      <c r="AL21" s="66">
        <v>10.6</v>
      </c>
      <c r="AM21" s="66"/>
      <c r="AN21" s="66"/>
      <c r="AO21" s="66"/>
      <c r="AP21" s="66">
        <v>8.3000000000000007</v>
      </c>
      <c r="AQ21" s="66">
        <v>5.2</v>
      </c>
      <c r="AR21" s="66"/>
      <c r="AS21" s="66"/>
      <c r="AT21" s="66"/>
      <c r="AU21" s="66"/>
      <c r="AV21" s="105">
        <v>2017</v>
      </c>
      <c r="AW21" s="66">
        <v>14.5</v>
      </c>
      <c r="AX21" s="66">
        <v>12.7</v>
      </c>
      <c r="AY21" s="66"/>
    </row>
    <row r="22" spans="1:51">
      <c r="A22">
        <v>2015</v>
      </c>
      <c r="B22">
        <v>13</v>
      </c>
      <c r="D22" t="s">
        <v>96</v>
      </c>
      <c r="E22">
        <v>17.2</v>
      </c>
      <c r="F22">
        <v>2019</v>
      </c>
      <c r="H22" s="76">
        <v>2010</v>
      </c>
      <c r="I22" s="76">
        <v>14</v>
      </c>
      <c r="J22" s="76" t="b">
        <v>1</v>
      </c>
      <c r="K22" s="112">
        <v>0</v>
      </c>
      <c r="L22" s="76" t="s">
        <v>398</v>
      </c>
      <c r="M22" s="76"/>
      <c r="N22" s="76" t="s">
        <v>96</v>
      </c>
      <c r="O22" s="76">
        <v>17.2</v>
      </c>
      <c r="P22" s="76">
        <v>17.2</v>
      </c>
      <c r="Q22" s="76">
        <v>2019</v>
      </c>
      <c r="R22" s="113" t="b">
        <v>1</v>
      </c>
      <c r="S22" s="76">
        <v>0</v>
      </c>
      <c r="T22" s="108" t="s">
        <v>401</v>
      </c>
      <c r="U22" s="66"/>
      <c r="V22" s="66"/>
      <c r="W22" s="66"/>
      <c r="X22" s="66"/>
      <c r="Y22" s="66"/>
      <c r="Z22" s="66"/>
      <c r="AA22" s="66" t="s">
        <v>128</v>
      </c>
      <c r="AB22" s="66">
        <v>25</v>
      </c>
      <c r="AC22" s="66">
        <v>21.9</v>
      </c>
      <c r="AD22" s="66">
        <v>22</v>
      </c>
      <c r="AE22" s="66">
        <v>20.399999999999999</v>
      </c>
      <c r="AF22" s="66">
        <v>22.1</v>
      </c>
      <c r="AG22" s="66">
        <v>21.1</v>
      </c>
      <c r="AH22" s="66">
        <v>20.399999999999999</v>
      </c>
      <c r="AI22" s="66">
        <v>19.7</v>
      </c>
      <c r="AJ22" s="66">
        <v>20</v>
      </c>
      <c r="AK22" s="66">
        <v>20.3</v>
      </c>
      <c r="AL22" s="66">
        <v>20.100000000000001</v>
      </c>
      <c r="AM22" s="66">
        <v>20.399999999999999</v>
      </c>
      <c r="AN22" s="66">
        <v>21.6</v>
      </c>
      <c r="AO22" s="66">
        <v>21.8</v>
      </c>
      <c r="AP22" s="66">
        <v>22.7</v>
      </c>
      <c r="AQ22" s="66">
        <v>24.3</v>
      </c>
      <c r="AR22" s="66"/>
      <c r="AS22" s="66"/>
      <c r="AT22" s="66"/>
      <c r="AU22" s="66"/>
      <c r="AV22" s="105">
        <v>2018</v>
      </c>
      <c r="AW22" s="66">
        <v>16.100000000000001</v>
      </c>
      <c r="AX22" s="66">
        <v>12.7</v>
      </c>
      <c r="AY22" s="66"/>
    </row>
    <row r="23" spans="1:51">
      <c r="A23">
        <v>2016</v>
      </c>
      <c r="B23">
        <v>11.5</v>
      </c>
      <c r="D23" t="s">
        <v>121</v>
      </c>
      <c r="E23">
        <v>11.8</v>
      </c>
      <c r="H23" s="76">
        <v>2011</v>
      </c>
      <c r="I23" s="76">
        <v>16</v>
      </c>
      <c r="J23" s="76" t="b">
        <v>1</v>
      </c>
      <c r="K23" s="112">
        <v>0</v>
      </c>
      <c r="L23" s="76" t="s">
        <v>398</v>
      </c>
      <c r="M23" s="76"/>
      <c r="N23" s="76" t="s">
        <v>121</v>
      </c>
      <c r="O23" s="76">
        <v>11.8</v>
      </c>
      <c r="P23" s="76">
        <v>11.8</v>
      </c>
      <c r="Q23" s="76">
        <v>2018</v>
      </c>
      <c r="R23" s="113" t="b">
        <v>1</v>
      </c>
      <c r="S23" s="76">
        <v>0</v>
      </c>
      <c r="T23" s="66" t="s">
        <v>323</v>
      </c>
      <c r="U23" s="66"/>
      <c r="V23" s="66"/>
      <c r="W23" s="66"/>
      <c r="X23" s="66"/>
      <c r="Y23" s="66"/>
      <c r="Z23" s="66"/>
      <c r="AA23" s="66" t="s">
        <v>115</v>
      </c>
      <c r="AB23" s="66"/>
      <c r="AC23" s="66"/>
      <c r="AD23" s="66">
        <v>10.5</v>
      </c>
      <c r="AE23" s="66"/>
      <c r="AF23" s="66"/>
      <c r="AG23" s="66"/>
      <c r="AH23" s="66">
        <v>5.6</v>
      </c>
      <c r="AI23" s="66"/>
      <c r="AJ23" s="66"/>
      <c r="AK23" s="66"/>
      <c r="AL23" s="66">
        <v>6.6</v>
      </c>
      <c r="AM23" s="66"/>
      <c r="AN23" s="66"/>
      <c r="AO23" s="66"/>
      <c r="AP23" s="66">
        <v>5.7</v>
      </c>
      <c r="AQ23" s="66">
        <v>7.6</v>
      </c>
      <c r="AR23" s="66"/>
      <c r="AS23" s="66"/>
      <c r="AT23" s="66"/>
      <c r="AU23" s="66"/>
      <c r="AV23" s="105">
        <v>2019</v>
      </c>
      <c r="AW23" s="66">
        <v>15</v>
      </c>
      <c r="AX23" s="66">
        <v>12.5</v>
      </c>
      <c r="AY23" s="66"/>
    </row>
    <row r="24" spans="1:51">
      <c r="A24">
        <v>2017</v>
      </c>
      <c r="B24">
        <v>11.7</v>
      </c>
      <c r="D24" t="s">
        <v>102</v>
      </c>
      <c r="E24">
        <v>13.9</v>
      </c>
      <c r="F24">
        <v>2019</v>
      </c>
      <c r="H24" s="76">
        <v>2012</v>
      </c>
      <c r="I24" s="76">
        <v>13.8</v>
      </c>
      <c r="J24" s="76" t="b">
        <v>1</v>
      </c>
      <c r="K24" s="112">
        <v>0</v>
      </c>
      <c r="L24" s="76" t="s">
        <v>398</v>
      </c>
      <c r="M24" s="76"/>
      <c r="N24" s="76" t="s">
        <v>102</v>
      </c>
      <c r="O24" s="76">
        <v>14</v>
      </c>
      <c r="P24" s="76">
        <v>14</v>
      </c>
      <c r="Q24" s="76">
        <v>2019</v>
      </c>
      <c r="R24" s="119" t="b">
        <v>0</v>
      </c>
      <c r="S24" s="109">
        <v>0.1</v>
      </c>
      <c r="T24" s="109" t="s">
        <v>403</v>
      </c>
      <c r="U24" s="66"/>
      <c r="V24" s="66"/>
      <c r="W24" s="66"/>
      <c r="X24" s="66"/>
      <c r="Y24" s="66"/>
      <c r="Z24" s="66"/>
      <c r="AA24" s="66" t="s">
        <v>125</v>
      </c>
      <c r="AB24" s="66">
        <v>31.1</v>
      </c>
      <c r="AC24" s="66">
        <v>32.799999999999997</v>
      </c>
      <c r="AD24" s="66">
        <v>33</v>
      </c>
      <c r="AE24" s="66">
        <v>31.7</v>
      </c>
      <c r="AF24" s="66">
        <v>30.7</v>
      </c>
      <c r="AG24" s="66">
        <v>28.3</v>
      </c>
      <c r="AH24" s="66">
        <v>28.7</v>
      </c>
      <c r="AI24" s="66">
        <v>27.4</v>
      </c>
      <c r="AJ24" s="66">
        <v>26.5</v>
      </c>
      <c r="AK24" s="66">
        <v>26.6</v>
      </c>
      <c r="AL24" s="66">
        <v>25.9</v>
      </c>
      <c r="AM24" s="66">
        <v>25.7</v>
      </c>
      <c r="AN24" s="66">
        <v>24.6</v>
      </c>
      <c r="AO24" s="66">
        <v>24.5</v>
      </c>
      <c r="AP24" s="66">
        <v>23.5</v>
      </c>
      <c r="AQ24" s="66">
        <v>23.5</v>
      </c>
      <c r="AR24" s="66">
        <v>22.5</v>
      </c>
      <c r="AS24" s="66">
        <v>22.1</v>
      </c>
      <c r="AT24" s="66"/>
      <c r="AU24" s="66"/>
      <c r="AV24" s="105">
        <v>2020</v>
      </c>
      <c r="AW24" s="66">
        <v>12.3</v>
      </c>
      <c r="AX24" s="66">
        <v>11.6</v>
      </c>
      <c r="AY24" s="66"/>
    </row>
    <row r="25" spans="1:51">
      <c r="A25">
        <v>2018</v>
      </c>
      <c r="B25">
        <v>11.7</v>
      </c>
      <c r="D25" t="s">
        <v>122</v>
      </c>
      <c r="E25">
        <v>5.9</v>
      </c>
      <c r="H25" s="76">
        <v>2013</v>
      </c>
      <c r="I25" s="76">
        <v>18</v>
      </c>
      <c r="J25" s="76" t="b">
        <v>1</v>
      </c>
      <c r="K25" s="112">
        <v>0</v>
      </c>
      <c r="L25" s="76" t="s">
        <v>398</v>
      </c>
      <c r="M25" s="76"/>
      <c r="N25" s="76" t="s">
        <v>122</v>
      </c>
      <c r="O25" s="76">
        <v>5.9</v>
      </c>
      <c r="P25" s="76">
        <v>5.9</v>
      </c>
      <c r="Q25" s="76">
        <v>2018</v>
      </c>
      <c r="R25" s="113" t="b">
        <v>1</v>
      </c>
      <c r="S25" s="76">
        <v>0</v>
      </c>
      <c r="T25" s="108" t="s">
        <v>401</v>
      </c>
      <c r="U25" s="66"/>
      <c r="V25" s="66"/>
      <c r="W25" s="66"/>
      <c r="X25" s="66"/>
      <c r="Y25" s="66"/>
      <c r="Z25" s="66"/>
      <c r="AA25" s="66" t="s">
        <v>135</v>
      </c>
      <c r="AB25" s="66">
        <v>39.6</v>
      </c>
      <c r="AC25" s="66">
        <v>39.6</v>
      </c>
      <c r="AD25" s="66">
        <v>39.799999999999997</v>
      </c>
      <c r="AE25" s="66">
        <v>38.200000000000003</v>
      </c>
      <c r="AF25" s="66">
        <v>39</v>
      </c>
      <c r="AG25" s="66">
        <v>38.6</v>
      </c>
      <c r="AH25" s="66">
        <v>39.6</v>
      </c>
      <c r="AI25" s="66">
        <v>36.6</v>
      </c>
      <c r="AJ25" s="66">
        <v>36.299999999999997</v>
      </c>
      <c r="AK25" s="66">
        <v>36.6</v>
      </c>
      <c r="AL25" s="66">
        <v>36.700000000000003</v>
      </c>
      <c r="AM25" s="66">
        <v>37.200000000000003</v>
      </c>
      <c r="AN25" s="66">
        <v>36.700000000000003</v>
      </c>
      <c r="AO25" s="66">
        <v>34.6</v>
      </c>
      <c r="AP25" s="66">
        <v>34.1</v>
      </c>
      <c r="AQ25" s="66">
        <v>32.5</v>
      </c>
      <c r="AR25" s="66">
        <v>31.5</v>
      </c>
      <c r="AS25" s="66">
        <v>31.1</v>
      </c>
      <c r="AT25" s="66"/>
      <c r="AU25" s="66"/>
      <c r="AV25" s="66"/>
      <c r="AW25" s="66"/>
      <c r="AX25" s="66"/>
      <c r="AY25" s="66"/>
    </row>
    <row r="26" spans="1:51">
      <c r="A26">
        <v>2019</v>
      </c>
      <c r="B26">
        <v>14.2</v>
      </c>
      <c r="D26" t="s">
        <v>118</v>
      </c>
      <c r="E26">
        <v>12.8</v>
      </c>
      <c r="F26">
        <v>2019</v>
      </c>
      <c r="H26" s="76">
        <v>2014</v>
      </c>
      <c r="I26" s="76">
        <v>17.100000000000001</v>
      </c>
      <c r="J26" s="119" t="b">
        <v>0</v>
      </c>
      <c r="K26" s="115">
        <v>1.7</v>
      </c>
      <c r="L26" s="109" t="s">
        <v>325</v>
      </c>
      <c r="M26" s="109"/>
      <c r="N26" s="76" t="s">
        <v>118</v>
      </c>
      <c r="O26" s="76">
        <v>12.8</v>
      </c>
      <c r="P26" s="76">
        <v>12.8</v>
      </c>
      <c r="Q26" s="76">
        <v>2019</v>
      </c>
      <c r="R26" s="113" t="b">
        <v>1</v>
      </c>
      <c r="S26" s="76">
        <v>0</v>
      </c>
      <c r="T26" s="108" t="s">
        <v>401</v>
      </c>
      <c r="U26" s="66"/>
      <c r="V26" s="66"/>
      <c r="W26" s="66"/>
      <c r="X26" s="66"/>
      <c r="Y26" s="66"/>
      <c r="Z26" s="66"/>
      <c r="AA26" s="66" t="s">
        <v>98</v>
      </c>
      <c r="AB26" s="66"/>
      <c r="AC26" s="66"/>
      <c r="AD26" s="66">
        <v>8.5</v>
      </c>
      <c r="AE26" s="66"/>
      <c r="AF26" s="66"/>
      <c r="AG26" s="66"/>
      <c r="AH26" s="66">
        <v>19.100000000000001</v>
      </c>
      <c r="AI26" s="66"/>
      <c r="AJ26" s="66"/>
      <c r="AK26" s="66"/>
      <c r="AL26" s="66">
        <v>21.1</v>
      </c>
      <c r="AM26" s="66"/>
      <c r="AN26" s="66"/>
      <c r="AO26" s="66"/>
      <c r="AP26" s="66">
        <v>20.3</v>
      </c>
      <c r="AQ26" s="66">
        <v>23.2</v>
      </c>
      <c r="AR26" s="66"/>
      <c r="AS26" s="66"/>
      <c r="AT26" s="66"/>
      <c r="AU26" s="66"/>
      <c r="AV26" s="66"/>
      <c r="AW26" s="66"/>
      <c r="AX26" s="66"/>
      <c r="AY26" s="66"/>
    </row>
    <row r="27" spans="1:51">
      <c r="A27">
        <v>2020</v>
      </c>
      <c r="B27">
        <v>9.9</v>
      </c>
      <c r="D27" t="s">
        <v>117</v>
      </c>
      <c r="E27">
        <v>12.9</v>
      </c>
      <c r="H27" s="76">
        <v>2015</v>
      </c>
      <c r="I27" s="76">
        <v>15.4</v>
      </c>
      <c r="J27" s="119" t="b">
        <v>0</v>
      </c>
      <c r="K27" s="115">
        <v>2.4</v>
      </c>
      <c r="L27" s="109" t="s">
        <v>325</v>
      </c>
      <c r="M27" s="109"/>
      <c r="N27" s="76" t="s">
        <v>117</v>
      </c>
      <c r="O27" s="76">
        <v>12.9</v>
      </c>
      <c r="P27" s="76">
        <v>12.9</v>
      </c>
      <c r="Q27" s="76">
        <v>2018</v>
      </c>
      <c r="R27" s="113" t="b">
        <v>1</v>
      </c>
      <c r="S27" s="76">
        <v>0</v>
      </c>
      <c r="T27" s="66" t="s">
        <v>323</v>
      </c>
      <c r="U27" s="66"/>
      <c r="V27" s="66"/>
      <c r="W27" s="66"/>
      <c r="X27" s="66"/>
      <c r="Y27" s="66"/>
      <c r="Z27" s="66"/>
      <c r="AA27" s="66" t="s">
        <v>97</v>
      </c>
      <c r="AB27" s="66"/>
      <c r="AC27" s="66"/>
      <c r="AD27" s="66">
        <v>16.8</v>
      </c>
      <c r="AE27" s="66"/>
      <c r="AF27" s="66"/>
      <c r="AG27" s="66"/>
      <c r="AH27" s="66">
        <v>10.6</v>
      </c>
      <c r="AI27" s="66"/>
      <c r="AJ27" s="66"/>
      <c r="AK27" s="66"/>
      <c r="AL27" s="66">
        <v>12.5</v>
      </c>
      <c r="AM27" s="66"/>
      <c r="AN27" s="66"/>
      <c r="AO27" s="66"/>
      <c r="AP27" s="66">
        <v>11.7</v>
      </c>
      <c r="AQ27" s="66">
        <v>6.8</v>
      </c>
      <c r="AR27" s="66"/>
      <c r="AS27" s="66"/>
      <c r="AT27" s="66"/>
      <c r="AU27" s="66"/>
      <c r="AV27" s="66"/>
      <c r="AW27" s="66"/>
      <c r="AX27" s="66"/>
      <c r="AY27" s="66"/>
    </row>
    <row r="28" spans="1:51">
      <c r="D28" t="s">
        <v>113</v>
      </c>
      <c r="E28">
        <v>8.3000000000000007</v>
      </c>
      <c r="H28" s="76">
        <v>2016</v>
      </c>
      <c r="I28" s="76">
        <v>13.7</v>
      </c>
      <c r="J28" s="119" t="b">
        <v>0</v>
      </c>
      <c r="K28" s="115">
        <v>2.2000000000000002</v>
      </c>
      <c r="L28" s="109" t="s">
        <v>325</v>
      </c>
      <c r="M28" s="109"/>
      <c r="N28" s="76" t="s">
        <v>113</v>
      </c>
      <c r="O28" s="76">
        <v>8.3000000000000007</v>
      </c>
      <c r="P28" s="76">
        <v>8.3000000000000007</v>
      </c>
      <c r="Q28" s="76">
        <v>2018</v>
      </c>
      <c r="R28" s="113" t="b">
        <v>1</v>
      </c>
      <c r="S28" s="76">
        <v>0</v>
      </c>
      <c r="T28" s="108" t="s">
        <v>404</v>
      </c>
      <c r="U28" s="66"/>
      <c r="V28" s="66"/>
      <c r="W28" s="66"/>
      <c r="X28" s="66"/>
      <c r="Y28" s="66"/>
      <c r="Z28" s="66"/>
      <c r="AA28" s="66" t="s">
        <v>100</v>
      </c>
      <c r="AB28" s="66"/>
      <c r="AC28" s="66"/>
      <c r="AD28" s="66">
        <v>7.7</v>
      </c>
      <c r="AE28" s="66"/>
      <c r="AF28" s="66"/>
      <c r="AG28" s="66"/>
      <c r="AH28" s="66">
        <v>4.5999999999999996</v>
      </c>
      <c r="AI28" s="66"/>
      <c r="AJ28" s="66"/>
      <c r="AK28" s="66"/>
      <c r="AL28" s="66">
        <v>3.4</v>
      </c>
      <c r="AM28" s="66"/>
      <c r="AN28" s="66"/>
      <c r="AO28" s="66"/>
      <c r="AP28" s="66"/>
      <c r="AQ28" s="66"/>
      <c r="AR28" s="66"/>
      <c r="AS28" s="66"/>
      <c r="AT28" s="66"/>
      <c r="AU28" s="66"/>
      <c r="AV28" s="66"/>
      <c r="AW28" s="66"/>
      <c r="AX28" s="66"/>
      <c r="AY28" s="66"/>
    </row>
    <row r="29" spans="1:51">
      <c r="D29" t="s">
        <v>128</v>
      </c>
      <c r="E29">
        <v>22.7</v>
      </c>
      <c r="H29" s="76">
        <v>2017</v>
      </c>
      <c r="I29" s="76">
        <v>14.5</v>
      </c>
      <c r="J29" s="119" t="b">
        <v>0</v>
      </c>
      <c r="K29" s="115">
        <v>2.8</v>
      </c>
      <c r="L29" s="109" t="s">
        <v>325</v>
      </c>
      <c r="M29" s="109"/>
      <c r="N29" s="76" t="s">
        <v>128</v>
      </c>
      <c r="O29" s="76">
        <v>22.7</v>
      </c>
      <c r="P29" s="76">
        <v>22.7</v>
      </c>
      <c r="Q29" s="76">
        <v>2018</v>
      </c>
      <c r="R29" s="113" t="b">
        <v>1</v>
      </c>
      <c r="S29" s="76">
        <v>0</v>
      </c>
      <c r="T29" s="108" t="s">
        <v>404</v>
      </c>
      <c r="U29" s="66"/>
      <c r="V29" s="66"/>
      <c r="W29" s="66"/>
      <c r="X29" s="66"/>
      <c r="Y29" s="66"/>
      <c r="Z29" s="66"/>
      <c r="AA29" s="66" t="s">
        <v>130</v>
      </c>
      <c r="AB29" s="66"/>
      <c r="AC29" s="66">
        <v>16.7</v>
      </c>
      <c r="AD29" s="66">
        <v>18.600000000000001</v>
      </c>
      <c r="AE29" s="66">
        <v>12.5</v>
      </c>
      <c r="AF29" s="66">
        <v>22.2</v>
      </c>
      <c r="AG29" s="66">
        <v>16.7</v>
      </c>
      <c r="AH29" s="66">
        <v>11.6</v>
      </c>
      <c r="AI29" s="66">
        <v>10</v>
      </c>
      <c r="AJ29" s="66">
        <v>13.6</v>
      </c>
      <c r="AK29" s="66">
        <v>15.4</v>
      </c>
      <c r="AL29" s="66">
        <v>18.3</v>
      </c>
      <c r="AM29" s="66">
        <v>16.7</v>
      </c>
      <c r="AN29" s="66">
        <v>16.5</v>
      </c>
      <c r="AO29" s="66">
        <v>11.1</v>
      </c>
      <c r="AP29" s="66">
        <v>14</v>
      </c>
      <c r="AQ29" s="66">
        <v>18.8</v>
      </c>
      <c r="AR29" s="66">
        <v>9.6</v>
      </c>
      <c r="AS29" s="66">
        <v>6.7</v>
      </c>
      <c r="AT29" s="66"/>
      <c r="AU29" s="66"/>
      <c r="AV29" s="66"/>
      <c r="AW29" s="66"/>
      <c r="AX29" s="66"/>
      <c r="AY29" s="66"/>
    </row>
    <row r="30" spans="1:51">
      <c r="D30" t="s">
        <v>115</v>
      </c>
      <c r="E30">
        <v>5.7</v>
      </c>
      <c r="H30" s="76">
        <v>2018</v>
      </c>
      <c r="I30" s="76">
        <v>16.100000000000001</v>
      </c>
      <c r="J30" s="119" t="b">
        <v>0</v>
      </c>
      <c r="K30" s="115">
        <v>4.4000000000000004</v>
      </c>
      <c r="L30" s="109" t="s">
        <v>325</v>
      </c>
      <c r="M30" s="109"/>
      <c r="N30" s="76" t="s">
        <v>115</v>
      </c>
      <c r="O30" s="76">
        <v>5.7</v>
      </c>
      <c r="P30" s="76">
        <v>5.7</v>
      </c>
      <c r="Q30" s="76">
        <v>2018</v>
      </c>
      <c r="R30" s="113" t="b">
        <v>1</v>
      </c>
      <c r="S30" s="76">
        <v>0</v>
      </c>
      <c r="T30" s="108" t="s">
        <v>404</v>
      </c>
      <c r="U30" s="66"/>
      <c r="V30" s="66"/>
      <c r="W30" s="66"/>
      <c r="X30" s="66"/>
      <c r="Y30" s="66"/>
      <c r="Z30" s="66"/>
      <c r="AA30" s="66" t="s">
        <v>111</v>
      </c>
      <c r="AB30" s="66"/>
      <c r="AC30" s="66"/>
      <c r="AD30" s="66">
        <v>16</v>
      </c>
      <c r="AE30" s="66"/>
      <c r="AF30" s="66"/>
      <c r="AG30" s="66"/>
      <c r="AH30" s="66">
        <v>17.899999999999999</v>
      </c>
      <c r="AI30" s="66"/>
      <c r="AJ30" s="66"/>
      <c r="AK30" s="66"/>
      <c r="AL30" s="66">
        <v>15.3</v>
      </c>
      <c r="AM30" s="66"/>
      <c r="AN30" s="66"/>
      <c r="AO30" s="66"/>
      <c r="AP30" s="66">
        <v>12.7</v>
      </c>
      <c r="AQ30" s="66"/>
      <c r="AR30" s="66"/>
      <c r="AS30" s="66"/>
      <c r="AT30" s="66"/>
      <c r="AU30" s="66"/>
      <c r="AV30" s="66"/>
      <c r="AW30" s="66"/>
      <c r="AX30" s="66"/>
      <c r="AY30" s="66"/>
    </row>
    <row r="31" spans="1:51">
      <c r="D31" t="s">
        <v>125</v>
      </c>
      <c r="E31">
        <v>22.5</v>
      </c>
      <c r="F31">
        <v>2020</v>
      </c>
      <c r="H31" s="76">
        <v>2019</v>
      </c>
      <c r="I31" s="76">
        <v>15</v>
      </c>
      <c r="J31" s="119" t="b">
        <v>0</v>
      </c>
      <c r="K31" s="115">
        <v>0.8</v>
      </c>
      <c r="L31" s="109" t="s">
        <v>325</v>
      </c>
      <c r="M31" s="109"/>
      <c r="N31" s="76" t="s">
        <v>125</v>
      </c>
      <c r="O31" s="76">
        <v>22.5</v>
      </c>
      <c r="P31" s="76">
        <v>22.5</v>
      </c>
      <c r="Q31" s="76">
        <v>2020</v>
      </c>
      <c r="R31" s="113" t="b">
        <v>1</v>
      </c>
      <c r="S31" s="76">
        <v>0</v>
      </c>
      <c r="T31" s="108" t="s">
        <v>397</v>
      </c>
      <c r="U31" s="66"/>
      <c r="V31" s="66"/>
      <c r="W31" s="66"/>
      <c r="X31" s="66"/>
      <c r="Y31" s="66"/>
      <c r="Z31" s="66"/>
      <c r="AA31" s="66" t="s">
        <v>131</v>
      </c>
      <c r="AB31" s="66">
        <v>8.1</v>
      </c>
      <c r="AC31" s="66">
        <v>9.6</v>
      </c>
      <c r="AD31" s="66">
        <v>9.3000000000000007</v>
      </c>
      <c r="AE31" s="66">
        <v>7.1</v>
      </c>
      <c r="AF31" s="66">
        <v>8.1</v>
      </c>
      <c r="AG31" s="66">
        <v>8.8000000000000007</v>
      </c>
      <c r="AH31" s="66">
        <v>7</v>
      </c>
      <c r="AI31" s="66">
        <v>4.5</v>
      </c>
      <c r="AJ31" s="66">
        <v>5.9</v>
      </c>
      <c r="AK31" s="66">
        <v>6.6</v>
      </c>
      <c r="AL31" s="66">
        <v>6.1</v>
      </c>
      <c r="AM31" s="66">
        <v>7.9</v>
      </c>
      <c r="AN31" s="66">
        <v>7.8</v>
      </c>
      <c r="AO31" s="66">
        <v>7.2</v>
      </c>
      <c r="AP31" s="66">
        <v>7.9</v>
      </c>
      <c r="AQ31" s="66">
        <v>6.5</v>
      </c>
      <c r="AR31" s="66">
        <v>4.5999999999999996</v>
      </c>
      <c r="AS31" s="66">
        <v>6.7</v>
      </c>
      <c r="AT31" s="66"/>
      <c r="AU31" s="66"/>
      <c r="AV31" s="66"/>
      <c r="AW31" s="66"/>
      <c r="AX31" s="66"/>
      <c r="AY31" s="66"/>
    </row>
    <row r="32" spans="1:51">
      <c r="D32" t="s">
        <v>135</v>
      </c>
      <c r="E32">
        <v>31.5</v>
      </c>
      <c r="F32">
        <v>2020</v>
      </c>
      <c r="H32" s="76">
        <v>2020</v>
      </c>
      <c r="I32" s="76">
        <v>12.3</v>
      </c>
      <c r="J32" s="119" t="b">
        <v>0</v>
      </c>
      <c r="K32" s="115">
        <v>2.4</v>
      </c>
      <c r="L32" s="109" t="s">
        <v>325</v>
      </c>
      <c r="M32" s="109"/>
      <c r="N32" s="76" t="s">
        <v>135</v>
      </c>
      <c r="O32" s="76">
        <v>31.5</v>
      </c>
      <c r="P32" s="76">
        <v>31.5</v>
      </c>
      <c r="Q32" s="76">
        <v>2020</v>
      </c>
      <c r="R32" s="113" t="b">
        <v>1</v>
      </c>
      <c r="S32" s="76">
        <v>0</v>
      </c>
      <c r="T32" s="108" t="s">
        <v>397</v>
      </c>
      <c r="U32" s="66"/>
      <c r="V32" s="66"/>
      <c r="W32" s="66"/>
      <c r="X32" s="66"/>
      <c r="Y32" s="66"/>
      <c r="Z32" s="66"/>
      <c r="AA32" s="66" t="s">
        <v>110</v>
      </c>
      <c r="AB32" s="66">
        <v>8.4</v>
      </c>
      <c r="AC32" s="66">
        <v>8.6</v>
      </c>
      <c r="AD32" s="66">
        <v>8.1999999999999993</v>
      </c>
      <c r="AE32" s="66">
        <v>8.8000000000000007</v>
      </c>
      <c r="AF32" s="66">
        <v>8.8000000000000007</v>
      </c>
      <c r="AG32" s="66">
        <v>8.3000000000000007</v>
      </c>
      <c r="AH32" s="66">
        <v>7.2</v>
      </c>
      <c r="AI32" s="66">
        <v>7.1</v>
      </c>
      <c r="AJ32" s="66">
        <v>5.8</v>
      </c>
      <c r="AK32" s="66">
        <v>6.6</v>
      </c>
      <c r="AL32" s="66">
        <v>5.8</v>
      </c>
      <c r="AM32" s="66">
        <v>7</v>
      </c>
      <c r="AN32" s="66">
        <v>6.3</v>
      </c>
      <c r="AO32" s="66">
        <v>5.5</v>
      </c>
      <c r="AP32" s="66">
        <v>5.0999999999999996</v>
      </c>
      <c r="AQ32" s="66">
        <v>4.4000000000000004</v>
      </c>
      <c r="AR32" s="66">
        <v>4.8</v>
      </c>
      <c r="AS32" s="66">
        <v>4.5999999999999996</v>
      </c>
      <c r="AT32" s="66"/>
      <c r="AU32" s="66"/>
      <c r="AV32" s="66"/>
      <c r="AW32" s="66"/>
      <c r="AX32" s="66"/>
      <c r="AY32" s="66"/>
    </row>
    <row r="33" spans="4:51">
      <c r="D33" t="s">
        <v>98</v>
      </c>
      <c r="E33">
        <v>20.3</v>
      </c>
      <c r="H33" s="66"/>
      <c r="I33" s="66"/>
      <c r="J33" s="66"/>
      <c r="K33" s="66"/>
      <c r="L33" s="66"/>
      <c r="M33" s="66"/>
      <c r="N33" s="76" t="s">
        <v>98</v>
      </c>
      <c r="O33" s="76">
        <v>20.3</v>
      </c>
      <c r="P33" s="76">
        <v>20.3</v>
      </c>
      <c r="Q33" s="76">
        <v>2018</v>
      </c>
      <c r="R33" s="113" t="b">
        <v>1</v>
      </c>
      <c r="S33" s="76">
        <v>0</v>
      </c>
      <c r="T33" s="108" t="s">
        <v>404</v>
      </c>
      <c r="U33" s="66"/>
      <c r="V33" s="66"/>
      <c r="W33" s="66"/>
      <c r="X33" s="66"/>
      <c r="Y33" s="66"/>
      <c r="Z33" s="66"/>
      <c r="AA33" s="66" t="s">
        <v>104</v>
      </c>
      <c r="AB33" s="66">
        <v>10.6</v>
      </c>
      <c r="AC33" s="66"/>
      <c r="AD33" s="66">
        <v>11.4</v>
      </c>
      <c r="AE33" s="66"/>
      <c r="AF33" s="66">
        <v>13</v>
      </c>
      <c r="AG33" s="66"/>
      <c r="AH33" s="66">
        <v>7.2</v>
      </c>
      <c r="AI33" s="66"/>
      <c r="AJ33" s="66">
        <v>10.6</v>
      </c>
      <c r="AK33" s="66"/>
      <c r="AL33" s="66">
        <v>11.1</v>
      </c>
      <c r="AM33" s="66"/>
      <c r="AN33" s="66">
        <v>9.4</v>
      </c>
      <c r="AO33" s="66"/>
      <c r="AP33" s="66">
        <v>11.5</v>
      </c>
      <c r="AQ33" s="66"/>
      <c r="AR33" s="66">
        <v>8.6999999999999993</v>
      </c>
      <c r="AS33" s="66"/>
      <c r="AT33" s="66"/>
      <c r="AU33" s="66"/>
      <c r="AV33" s="66"/>
      <c r="AW33" s="66"/>
      <c r="AX33" s="66"/>
      <c r="AY33" s="66"/>
    </row>
    <row r="34" spans="4:51">
      <c r="D34" t="s">
        <v>97</v>
      </c>
      <c r="E34">
        <v>11.7</v>
      </c>
      <c r="H34" s="66"/>
      <c r="I34" s="66"/>
      <c r="J34" s="66"/>
      <c r="K34" s="66"/>
      <c r="L34" s="66"/>
      <c r="M34" s="66"/>
      <c r="N34" s="76" t="s">
        <v>97</v>
      </c>
      <c r="O34" s="76">
        <v>11.7</v>
      </c>
      <c r="P34" s="76">
        <v>11.7</v>
      </c>
      <c r="Q34" s="76">
        <v>2018</v>
      </c>
      <c r="R34" s="113" t="b">
        <v>1</v>
      </c>
      <c r="S34" s="76">
        <v>0</v>
      </c>
      <c r="T34" s="108" t="s">
        <v>404</v>
      </c>
      <c r="U34" s="66"/>
      <c r="V34" s="66"/>
      <c r="W34" s="66"/>
      <c r="X34" s="66"/>
      <c r="Y34" s="66"/>
      <c r="Z34" s="66"/>
      <c r="AA34" s="66" t="s">
        <v>119</v>
      </c>
      <c r="AB34" s="66"/>
      <c r="AC34" s="66"/>
      <c r="AD34" s="66">
        <v>12.8</v>
      </c>
      <c r="AE34" s="66"/>
      <c r="AF34" s="66"/>
      <c r="AG34" s="66"/>
      <c r="AH34" s="66">
        <v>16</v>
      </c>
      <c r="AI34" s="66"/>
      <c r="AJ34" s="66"/>
      <c r="AK34" s="66"/>
      <c r="AL34" s="66">
        <v>15.3</v>
      </c>
      <c r="AM34" s="66"/>
      <c r="AN34" s="66"/>
      <c r="AO34" s="66"/>
      <c r="AP34" s="66">
        <v>11.7</v>
      </c>
      <c r="AQ34" s="66">
        <v>11.4</v>
      </c>
      <c r="AR34" s="66">
        <v>11.7</v>
      </c>
      <c r="AS34" s="66"/>
      <c r="AT34" s="66"/>
      <c r="AU34" s="66"/>
      <c r="AV34" s="66"/>
      <c r="AW34" s="66"/>
      <c r="AX34" s="66"/>
      <c r="AY34" s="66"/>
    </row>
    <row r="35" spans="4:51">
      <c r="D35" t="s">
        <v>100</v>
      </c>
      <c r="E35">
        <v>-3.1</v>
      </c>
      <c r="H35" s="66"/>
      <c r="I35" s="66"/>
      <c r="J35" s="66"/>
      <c r="K35" s="66"/>
      <c r="L35" s="66"/>
      <c r="M35" s="66"/>
      <c r="N35" s="76" t="s">
        <v>100</v>
      </c>
      <c r="O35" s="76" t="s">
        <v>323</v>
      </c>
      <c r="P35" s="76">
        <v>0</v>
      </c>
      <c r="Q35" s="76">
        <v>2018</v>
      </c>
      <c r="R35" s="119" t="b">
        <v>0</v>
      </c>
      <c r="S35" s="109">
        <v>3.1</v>
      </c>
      <c r="T35" s="109" t="s">
        <v>405</v>
      </c>
      <c r="U35" s="66"/>
      <c r="V35" s="66"/>
      <c r="W35" s="66"/>
      <c r="X35" s="66"/>
      <c r="Y35" s="66"/>
      <c r="Z35" s="66"/>
      <c r="AA35" s="66" t="s">
        <v>326</v>
      </c>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row>
    <row r="36" spans="4:51">
      <c r="D36" t="s">
        <v>130</v>
      </c>
      <c r="E36">
        <v>9.6</v>
      </c>
      <c r="F36">
        <v>2020</v>
      </c>
      <c r="H36" s="66"/>
      <c r="I36" s="66"/>
      <c r="J36" s="66"/>
      <c r="K36" s="66"/>
      <c r="L36" s="66"/>
      <c r="M36" s="66"/>
      <c r="N36" s="76" t="s">
        <v>130</v>
      </c>
      <c r="O36" s="76">
        <v>9.6</v>
      </c>
      <c r="P36" s="76">
        <v>9.6</v>
      </c>
      <c r="Q36" s="76">
        <v>2020</v>
      </c>
      <c r="R36" s="113" t="b">
        <v>1</v>
      </c>
      <c r="S36" s="76">
        <v>0</v>
      </c>
      <c r="T36" s="108" t="s">
        <v>397</v>
      </c>
      <c r="U36" s="66"/>
      <c r="V36" s="66"/>
      <c r="W36" s="66"/>
      <c r="X36" s="66"/>
      <c r="Y36" s="66"/>
      <c r="Z36" s="66"/>
      <c r="AA36" s="66" t="s">
        <v>137</v>
      </c>
      <c r="AB36" s="66">
        <v>20.9</v>
      </c>
      <c r="AC36" s="66">
        <v>20.100000000000001</v>
      </c>
      <c r="AD36" s="66">
        <v>17.8</v>
      </c>
      <c r="AE36" s="66">
        <v>17.5</v>
      </c>
      <c r="AF36" s="66">
        <v>16.399999999999999</v>
      </c>
      <c r="AG36" s="66">
        <v>16.399999999999999</v>
      </c>
      <c r="AH36" s="66">
        <v>14.9</v>
      </c>
      <c r="AI36" s="66">
        <v>15.4</v>
      </c>
      <c r="AJ36" s="66">
        <v>16</v>
      </c>
      <c r="AK36" s="66">
        <v>14.1</v>
      </c>
      <c r="AL36" s="66">
        <v>14.4</v>
      </c>
      <c r="AM36" s="66">
        <v>13.4</v>
      </c>
      <c r="AN36" s="66">
        <v>13.9</v>
      </c>
      <c r="AO36" s="66">
        <v>15</v>
      </c>
      <c r="AP36" s="66">
        <v>15.7</v>
      </c>
      <c r="AQ36" s="66">
        <v>13.9</v>
      </c>
      <c r="AR36" s="66">
        <v>11</v>
      </c>
      <c r="AS36" s="66">
        <v>11.7</v>
      </c>
      <c r="AT36" s="66"/>
      <c r="AU36" s="66"/>
      <c r="AV36" s="66"/>
      <c r="AW36" s="66"/>
      <c r="AX36" s="66"/>
      <c r="AY36" s="66"/>
    </row>
    <row r="37" spans="4:51">
      <c r="D37" t="s">
        <v>111</v>
      </c>
      <c r="E37">
        <v>12.7</v>
      </c>
      <c r="H37" s="66"/>
      <c r="I37" s="66"/>
      <c r="J37" s="66"/>
      <c r="K37" s="66"/>
      <c r="L37" s="66"/>
      <c r="M37" s="66"/>
      <c r="N37" s="76" t="s">
        <v>111</v>
      </c>
      <c r="O37" s="76">
        <v>12.7</v>
      </c>
      <c r="P37" s="76">
        <v>12.7</v>
      </c>
      <c r="Q37" s="76">
        <v>2018</v>
      </c>
      <c r="R37" s="113" t="b">
        <v>1</v>
      </c>
      <c r="S37" s="76">
        <v>0</v>
      </c>
      <c r="T37" s="66" t="s">
        <v>323</v>
      </c>
      <c r="U37" s="66"/>
      <c r="V37" s="66"/>
      <c r="W37" s="66"/>
      <c r="X37" s="66"/>
      <c r="Y37" s="66"/>
      <c r="Z37" s="66"/>
      <c r="AA37" s="66" t="s">
        <v>112</v>
      </c>
      <c r="AB37" s="66"/>
      <c r="AC37" s="66"/>
      <c r="AD37" s="66">
        <v>6.6</v>
      </c>
      <c r="AE37" s="66"/>
      <c r="AF37" s="66"/>
      <c r="AG37" s="66"/>
      <c r="AH37" s="66">
        <v>1</v>
      </c>
      <c r="AI37" s="66"/>
      <c r="AJ37" s="66"/>
      <c r="AK37" s="66"/>
      <c r="AL37" s="66">
        <v>5</v>
      </c>
      <c r="AM37" s="66"/>
      <c r="AN37" s="66"/>
      <c r="AO37" s="66"/>
      <c r="AP37" s="66">
        <v>8.1999999999999993</v>
      </c>
      <c r="AQ37" s="66"/>
      <c r="AR37" s="66"/>
      <c r="AS37" s="66"/>
      <c r="AT37" s="66"/>
      <c r="AU37" s="66"/>
      <c r="AV37" s="66"/>
      <c r="AW37" s="66"/>
      <c r="AX37" s="66"/>
      <c r="AY37" s="66"/>
    </row>
    <row r="38" spans="4:51">
      <c r="D38" t="s">
        <v>131</v>
      </c>
      <c r="E38">
        <v>4.5999999999999996</v>
      </c>
      <c r="F38">
        <v>2020</v>
      </c>
      <c r="H38" s="66"/>
      <c r="I38" s="66"/>
      <c r="J38" s="66"/>
      <c r="K38" s="66"/>
      <c r="L38" s="66"/>
      <c r="M38" s="66"/>
      <c r="N38" s="76" t="s">
        <v>131</v>
      </c>
      <c r="O38" s="76">
        <v>4.5999999999999996</v>
      </c>
      <c r="P38" s="76">
        <v>4.5999999999999996</v>
      </c>
      <c r="Q38" s="76">
        <v>2020</v>
      </c>
      <c r="R38" s="113" t="b">
        <v>1</v>
      </c>
      <c r="S38" s="76">
        <v>0</v>
      </c>
      <c r="T38" s="108" t="s">
        <v>397</v>
      </c>
      <c r="U38" s="66"/>
      <c r="V38" s="66"/>
      <c r="W38" s="66"/>
      <c r="X38" s="66"/>
      <c r="Y38" s="66"/>
      <c r="Z38" s="66"/>
      <c r="AA38" s="66" t="s">
        <v>327</v>
      </c>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row>
    <row r="39" spans="4:51">
      <c r="D39" t="s">
        <v>110</v>
      </c>
      <c r="E39">
        <v>4.8</v>
      </c>
      <c r="F39">
        <v>2020</v>
      </c>
      <c r="H39" s="66"/>
      <c r="I39" s="66"/>
      <c r="J39" s="66"/>
      <c r="K39" s="66"/>
      <c r="L39" s="66"/>
      <c r="M39" s="66"/>
      <c r="N39" s="76" t="s">
        <v>110</v>
      </c>
      <c r="O39" s="76">
        <v>4.8</v>
      </c>
      <c r="P39" s="76">
        <v>4.8</v>
      </c>
      <c r="Q39" s="76">
        <v>2020</v>
      </c>
      <c r="R39" s="113" t="b">
        <v>1</v>
      </c>
      <c r="S39" s="76">
        <v>0</v>
      </c>
      <c r="T39" s="108" t="s">
        <v>397</v>
      </c>
      <c r="U39" s="66"/>
      <c r="V39" s="66"/>
      <c r="W39" s="66"/>
      <c r="X39" s="66"/>
      <c r="Y39" s="66"/>
      <c r="Z39" s="66"/>
      <c r="AA39" s="66" t="s">
        <v>120</v>
      </c>
      <c r="AB39" s="66"/>
      <c r="AC39" s="66"/>
      <c r="AD39" s="66">
        <v>13.5</v>
      </c>
      <c r="AE39" s="66"/>
      <c r="AF39" s="66"/>
      <c r="AG39" s="66"/>
      <c r="AH39" s="66">
        <v>13.5</v>
      </c>
      <c r="AI39" s="66"/>
      <c r="AJ39" s="66"/>
      <c r="AK39" s="66"/>
      <c r="AL39" s="66">
        <v>11.5</v>
      </c>
      <c r="AM39" s="66"/>
      <c r="AN39" s="66"/>
      <c r="AO39" s="66"/>
      <c r="AP39" s="66">
        <v>8.6</v>
      </c>
      <c r="AQ39" s="66"/>
      <c r="AR39" s="66"/>
      <c r="AS39" s="66"/>
      <c r="AT39" s="66"/>
      <c r="AU39" s="66"/>
      <c r="AV39" s="66"/>
      <c r="AW39" s="66"/>
      <c r="AX39" s="66"/>
      <c r="AY39" s="66"/>
    </row>
    <row r="40" spans="4:51">
      <c r="D40" t="s">
        <v>104</v>
      </c>
      <c r="E40">
        <v>11.5</v>
      </c>
      <c r="H40" s="66"/>
      <c r="I40" s="66"/>
      <c r="J40" s="66"/>
      <c r="K40" s="66"/>
      <c r="L40" s="66"/>
      <c r="M40" s="66"/>
      <c r="N40" s="76" t="s">
        <v>104</v>
      </c>
      <c r="O40" s="76">
        <v>11.5</v>
      </c>
      <c r="P40" s="76">
        <v>11.5</v>
      </c>
      <c r="Q40" s="76">
        <v>2018</v>
      </c>
      <c r="R40" s="113" t="b">
        <v>1</v>
      </c>
      <c r="S40" s="76">
        <v>0</v>
      </c>
      <c r="T40" s="108" t="s">
        <v>401</v>
      </c>
      <c r="U40" s="66"/>
      <c r="V40" s="66"/>
      <c r="W40" s="66"/>
      <c r="X40" s="66"/>
      <c r="Y40" s="66"/>
      <c r="Z40" s="66"/>
      <c r="AA40" s="66" t="s">
        <v>95</v>
      </c>
      <c r="AB40" s="66">
        <v>10.8</v>
      </c>
      <c r="AC40" s="66">
        <v>11.3</v>
      </c>
      <c r="AD40" s="66">
        <v>11</v>
      </c>
      <c r="AE40" s="66">
        <v>11.8</v>
      </c>
      <c r="AF40" s="66">
        <v>10.6</v>
      </c>
      <c r="AG40" s="66">
        <v>9.5</v>
      </c>
      <c r="AH40" s="66">
        <v>9.4</v>
      </c>
      <c r="AI40" s="66">
        <v>9.1999999999999993</v>
      </c>
      <c r="AJ40" s="66">
        <v>9.3000000000000007</v>
      </c>
      <c r="AK40" s="66">
        <v>9.4</v>
      </c>
      <c r="AL40" s="66">
        <v>9.1999999999999993</v>
      </c>
      <c r="AM40" s="66">
        <v>8.3000000000000007</v>
      </c>
      <c r="AN40" s="66">
        <v>8.1999999999999993</v>
      </c>
      <c r="AO40" s="66">
        <v>7.3</v>
      </c>
      <c r="AP40" s="66">
        <v>7.1</v>
      </c>
      <c r="AQ40" s="66">
        <v>7.6</v>
      </c>
      <c r="AR40" s="66">
        <v>7.4</v>
      </c>
      <c r="AS40" s="66"/>
      <c r="AT40" s="66"/>
      <c r="AU40" s="66"/>
      <c r="AV40" s="66"/>
      <c r="AW40" s="66"/>
      <c r="AX40" s="66"/>
      <c r="AY40" s="66"/>
    </row>
    <row r="41" spans="4:51">
      <c r="D41" t="s">
        <v>119</v>
      </c>
      <c r="E41">
        <v>11.7</v>
      </c>
      <c r="H41" s="66"/>
      <c r="I41" s="66"/>
      <c r="J41" s="66"/>
      <c r="K41" s="66"/>
      <c r="L41" s="66"/>
      <c r="M41" s="66"/>
      <c r="N41" s="76" t="s">
        <v>119</v>
      </c>
      <c r="O41" s="76">
        <v>11.7</v>
      </c>
      <c r="P41" s="76">
        <v>11.7</v>
      </c>
      <c r="Q41" s="76">
        <v>2018</v>
      </c>
      <c r="R41" s="113" t="b">
        <v>1</v>
      </c>
      <c r="S41" s="76">
        <v>0</v>
      </c>
      <c r="T41" s="108" t="s">
        <v>401</v>
      </c>
      <c r="U41" s="66"/>
      <c r="V41" s="66"/>
      <c r="W41" s="66"/>
      <c r="X41" s="66"/>
      <c r="Y41" s="66"/>
      <c r="Z41" s="66"/>
      <c r="AA41" s="66" t="s">
        <v>105</v>
      </c>
      <c r="AB41" s="66">
        <v>22</v>
      </c>
      <c r="AC41" s="66"/>
      <c r="AD41" s="66">
        <v>21.3</v>
      </c>
      <c r="AE41" s="66"/>
      <c r="AF41" s="66">
        <v>21.3</v>
      </c>
      <c r="AG41" s="66"/>
      <c r="AH41" s="66">
        <v>20.100000000000001</v>
      </c>
      <c r="AI41" s="66"/>
      <c r="AJ41" s="66">
        <v>19.3</v>
      </c>
      <c r="AK41" s="66"/>
      <c r="AL41" s="66">
        <v>16.899999999999999</v>
      </c>
      <c r="AM41" s="66"/>
      <c r="AN41" s="66">
        <v>14.8</v>
      </c>
      <c r="AO41" s="66"/>
      <c r="AP41" s="66">
        <v>15.1</v>
      </c>
      <c r="AQ41" s="66"/>
      <c r="AR41" s="66">
        <v>13.8</v>
      </c>
      <c r="AS41" s="66"/>
      <c r="AT41" s="66"/>
      <c r="AU41" s="66"/>
      <c r="AV41" s="66"/>
      <c r="AW41" s="66"/>
      <c r="AX41" s="66"/>
      <c r="AY41" s="66"/>
    </row>
    <row r="42" spans="4:51">
      <c r="D42" t="s">
        <v>137</v>
      </c>
      <c r="E42">
        <v>11</v>
      </c>
      <c r="F42">
        <v>2020</v>
      </c>
      <c r="H42" s="66"/>
      <c r="I42" s="66"/>
      <c r="J42" s="66"/>
      <c r="K42" s="66"/>
      <c r="L42" s="66"/>
      <c r="M42" s="66"/>
      <c r="N42" s="76" t="s">
        <v>137</v>
      </c>
      <c r="O42" s="76">
        <v>11</v>
      </c>
      <c r="P42" s="76">
        <v>11</v>
      </c>
      <c r="Q42" s="76">
        <v>2020</v>
      </c>
      <c r="R42" s="113" t="b">
        <v>1</v>
      </c>
      <c r="S42" s="76">
        <v>0</v>
      </c>
      <c r="T42" s="108" t="s">
        <v>397</v>
      </c>
      <c r="U42" s="66"/>
      <c r="V42" s="66"/>
      <c r="W42" s="66"/>
      <c r="X42" s="66"/>
      <c r="Y42" s="66"/>
      <c r="Z42" s="66"/>
      <c r="AA42" s="66" t="s">
        <v>138</v>
      </c>
      <c r="AB42" s="66"/>
      <c r="AC42" s="66"/>
      <c r="AD42" s="66">
        <v>3.2</v>
      </c>
      <c r="AE42" s="66"/>
      <c r="AF42" s="66"/>
      <c r="AG42" s="66"/>
      <c r="AH42" s="66">
        <v>3.1</v>
      </c>
      <c r="AI42" s="66"/>
      <c r="AJ42" s="66"/>
      <c r="AK42" s="66"/>
      <c r="AL42" s="66">
        <v>6.9</v>
      </c>
      <c r="AM42" s="66"/>
      <c r="AN42" s="66"/>
      <c r="AO42" s="66"/>
      <c r="AP42" s="66">
        <v>10</v>
      </c>
      <c r="AQ42" s="66"/>
      <c r="AR42" s="66"/>
      <c r="AS42" s="66"/>
      <c r="AT42" s="66"/>
      <c r="AU42" s="66"/>
      <c r="AV42" s="66"/>
      <c r="AW42" s="66"/>
      <c r="AX42" s="66"/>
      <c r="AY42" s="66"/>
    </row>
    <row r="43" spans="4:51">
      <c r="D43" t="s">
        <v>112</v>
      </c>
      <c r="E43">
        <v>8.1999999999999993</v>
      </c>
      <c r="H43" s="66"/>
      <c r="I43" s="66"/>
      <c r="J43" s="66"/>
      <c r="K43" s="66"/>
      <c r="L43" s="66"/>
      <c r="M43" s="66"/>
      <c r="N43" s="76" t="s">
        <v>112</v>
      </c>
      <c r="O43" s="76">
        <v>8.1999999999999993</v>
      </c>
      <c r="P43" s="76">
        <v>8.1999999999999993</v>
      </c>
      <c r="Q43" s="76">
        <v>2018</v>
      </c>
      <c r="R43" s="113" t="b">
        <v>1</v>
      </c>
      <c r="S43" s="76">
        <v>0</v>
      </c>
      <c r="T43" s="66" t="s">
        <v>323</v>
      </c>
      <c r="U43" s="66"/>
      <c r="V43" s="66"/>
      <c r="W43" s="66"/>
      <c r="X43" s="66"/>
      <c r="Y43" s="66"/>
      <c r="Z43" s="66"/>
      <c r="AA43" s="66" t="s">
        <v>108</v>
      </c>
      <c r="AB43" s="66">
        <v>23.4</v>
      </c>
      <c r="AC43" s="66">
        <v>22.1</v>
      </c>
      <c r="AD43" s="66">
        <v>21.7</v>
      </c>
      <c r="AE43" s="66">
        <v>21.6</v>
      </c>
      <c r="AF43" s="66">
        <v>21.9</v>
      </c>
      <c r="AG43" s="66">
        <v>20.7</v>
      </c>
      <c r="AH43" s="66">
        <v>19.2</v>
      </c>
      <c r="AI43" s="66">
        <v>18.2</v>
      </c>
      <c r="AJ43" s="66">
        <v>17.8</v>
      </c>
      <c r="AK43" s="66">
        <v>17.5</v>
      </c>
      <c r="AL43" s="66">
        <v>17.399999999999999</v>
      </c>
      <c r="AM43" s="66">
        <v>17.100000000000001</v>
      </c>
      <c r="AN43" s="66">
        <v>16.8</v>
      </c>
      <c r="AO43" s="66">
        <v>16.5</v>
      </c>
      <c r="AP43" s="66">
        <v>16.3</v>
      </c>
      <c r="AQ43" s="66">
        <v>16.100000000000001</v>
      </c>
      <c r="AR43" s="66">
        <v>12</v>
      </c>
      <c r="AS43" s="66">
        <v>14.3</v>
      </c>
      <c r="AT43" s="66"/>
      <c r="AU43" s="66"/>
      <c r="AV43" s="66"/>
      <c r="AW43" s="66"/>
      <c r="AX43" s="66"/>
      <c r="AY43" s="66"/>
    </row>
    <row r="44" spans="4:51">
      <c r="D44" t="s">
        <v>120</v>
      </c>
      <c r="E44">
        <v>8.6</v>
      </c>
      <c r="H44" s="66"/>
      <c r="I44" s="66"/>
      <c r="J44" s="66"/>
      <c r="K44" s="66"/>
      <c r="L44" s="66"/>
      <c r="M44" s="66"/>
      <c r="N44" s="76" t="s">
        <v>120</v>
      </c>
      <c r="O44" s="76">
        <v>8.6</v>
      </c>
      <c r="P44" s="76">
        <v>8.6</v>
      </c>
      <c r="Q44" s="76">
        <v>2018</v>
      </c>
      <c r="R44" s="113" t="b">
        <v>1</v>
      </c>
      <c r="S44" s="76">
        <v>0</v>
      </c>
      <c r="T44" s="66" t="s">
        <v>323</v>
      </c>
      <c r="U44" s="66"/>
      <c r="V44" s="66"/>
      <c r="W44" s="66"/>
      <c r="X44" s="66"/>
      <c r="Y44" s="66"/>
      <c r="Z44" s="66"/>
      <c r="AA44" s="66" t="s">
        <v>123</v>
      </c>
      <c r="AB44" s="66">
        <v>19.600000000000001</v>
      </c>
      <c r="AC44" s="66">
        <v>19</v>
      </c>
      <c r="AD44" s="66">
        <v>19.2</v>
      </c>
      <c r="AE44" s="66">
        <v>19.8</v>
      </c>
      <c r="AF44" s="66">
        <v>20.100000000000001</v>
      </c>
      <c r="AG44" s="66">
        <v>19.8</v>
      </c>
      <c r="AH44" s="66">
        <v>18.8</v>
      </c>
      <c r="AI44" s="66">
        <v>17.8</v>
      </c>
      <c r="AJ44" s="66">
        <v>19.100000000000001</v>
      </c>
      <c r="AK44" s="66">
        <v>17.899999999999999</v>
      </c>
      <c r="AL44" s="66">
        <v>17.5</v>
      </c>
      <c r="AM44" s="66">
        <v>18.899999999999999</v>
      </c>
      <c r="AN44" s="66">
        <v>18.100000000000001</v>
      </c>
      <c r="AO44" s="66">
        <v>18.2</v>
      </c>
      <c r="AP44" s="66">
        <v>18.899999999999999</v>
      </c>
      <c r="AQ44" s="66">
        <v>18.5</v>
      </c>
      <c r="AR44" s="66">
        <v>17.7</v>
      </c>
      <c r="AS44" s="66">
        <v>16.899999999999999</v>
      </c>
      <c r="AT44" s="66"/>
      <c r="AU44" s="66"/>
      <c r="AV44" s="66"/>
      <c r="AW44" s="66"/>
      <c r="AX44" s="66"/>
      <c r="AY44" s="66"/>
    </row>
    <row r="45" spans="4:51">
      <c r="D45" t="s">
        <v>95</v>
      </c>
      <c r="E45">
        <v>7.4</v>
      </c>
      <c r="F45">
        <v>2020</v>
      </c>
      <c r="H45" s="66"/>
      <c r="I45" s="66"/>
      <c r="J45" s="66"/>
      <c r="K45" s="66"/>
      <c r="L45" s="66"/>
      <c r="M45" s="66"/>
      <c r="N45" s="76" t="s">
        <v>95</v>
      </c>
      <c r="O45" s="76">
        <v>7.4</v>
      </c>
      <c r="P45" s="76">
        <v>7.4</v>
      </c>
      <c r="Q45" s="76">
        <v>2020</v>
      </c>
      <c r="R45" s="113" t="b">
        <v>1</v>
      </c>
      <c r="S45" s="76">
        <v>0</v>
      </c>
      <c r="T45" s="66" t="s">
        <v>323</v>
      </c>
      <c r="U45" s="66"/>
      <c r="V45" s="66"/>
      <c r="W45" s="66"/>
      <c r="X45" s="66"/>
      <c r="Y45" s="66"/>
      <c r="Z45" s="66"/>
      <c r="AA45" s="66"/>
      <c r="AB45" s="66"/>
      <c r="AC45" s="66"/>
      <c r="AD45" s="66"/>
      <c r="AE45" s="66"/>
      <c r="AF45" s="66"/>
      <c r="AG45" s="66"/>
      <c r="AH45" s="66"/>
      <c r="AI45" s="66"/>
      <c r="AJ45" s="66"/>
      <c r="AK45" s="66"/>
      <c r="AL45" s="66"/>
      <c r="AM45" s="66"/>
      <c r="AN45" s="66"/>
      <c r="AO45" s="66"/>
      <c r="AP45" s="66">
        <v>2018</v>
      </c>
      <c r="AQ45" s="66">
        <v>2019</v>
      </c>
      <c r="AR45" s="66">
        <v>2020</v>
      </c>
      <c r="AS45" s="66">
        <v>2021</v>
      </c>
      <c r="AT45" s="66"/>
      <c r="AU45" s="66"/>
      <c r="AV45" s="66"/>
      <c r="AW45" s="66"/>
      <c r="AX45" s="66"/>
      <c r="AY45" s="66"/>
    </row>
    <row r="46" spans="4:51">
      <c r="D46" t="s">
        <v>105</v>
      </c>
      <c r="E46">
        <v>15.1</v>
      </c>
      <c r="H46" s="66"/>
      <c r="I46" s="66"/>
      <c r="J46" s="66"/>
      <c r="K46" s="66"/>
      <c r="L46" s="66"/>
      <c r="M46" s="66"/>
      <c r="N46" s="76" t="s">
        <v>105</v>
      </c>
      <c r="O46" s="76">
        <v>15.1</v>
      </c>
      <c r="P46" s="76">
        <v>15.1</v>
      </c>
      <c r="Q46" s="76">
        <v>2018</v>
      </c>
      <c r="R46" s="113" t="b">
        <v>1</v>
      </c>
      <c r="S46" s="76">
        <v>0</v>
      </c>
      <c r="T46" s="108" t="s">
        <v>401</v>
      </c>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row>
    <row r="47" spans="4:51">
      <c r="D47" t="s">
        <v>116</v>
      </c>
      <c r="E47">
        <v>10</v>
      </c>
      <c r="H47" s="66"/>
      <c r="I47" s="66"/>
      <c r="J47" s="66"/>
      <c r="K47" s="66"/>
      <c r="L47" s="66"/>
      <c r="M47" s="66"/>
      <c r="N47" s="76" t="s">
        <v>116</v>
      </c>
      <c r="O47" s="76">
        <v>10</v>
      </c>
      <c r="P47" s="76">
        <v>10</v>
      </c>
      <c r="Q47" s="76">
        <v>2018</v>
      </c>
      <c r="R47" s="113" t="b">
        <v>1</v>
      </c>
      <c r="S47" s="76">
        <v>0</v>
      </c>
      <c r="T47" s="66" t="s">
        <v>323</v>
      </c>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row>
    <row r="48" spans="4:51">
      <c r="D48" t="s">
        <v>108</v>
      </c>
      <c r="E48">
        <v>12.3</v>
      </c>
      <c r="F48">
        <v>2020</v>
      </c>
      <c r="H48" s="66"/>
      <c r="I48" s="66"/>
      <c r="J48" s="66"/>
      <c r="K48" s="66"/>
      <c r="L48" s="66"/>
      <c r="M48" s="66"/>
      <c r="N48" s="76" t="s">
        <v>108</v>
      </c>
      <c r="O48" s="76">
        <v>12</v>
      </c>
      <c r="P48" s="76">
        <v>12</v>
      </c>
      <c r="Q48" s="76">
        <v>2020</v>
      </c>
      <c r="R48" s="119" t="b">
        <v>0</v>
      </c>
      <c r="S48" s="109">
        <v>-0.3</v>
      </c>
      <c r="T48" s="109" t="s">
        <v>406</v>
      </c>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row>
    <row r="49" spans="4:51">
      <c r="D49" t="s">
        <v>123</v>
      </c>
      <c r="E49">
        <v>17.7</v>
      </c>
      <c r="F49">
        <v>2020</v>
      </c>
      <c r="H49" s="66"/>
      <c r="I49" s="66"/>
      <c r="J49" s="66"/>
      <c r="K49" s="66"/>
      <c r="L49" s="66"/>
      <c r="M49" s="66"/>
      <c r="N49" s="76" t="s">
        <v>123</v>
      </c>
      <c r="O49" s="76">
        <v>17.7</v>
      </c>
      <c r="P49" s="76">
        <v>17.7</v>
      </c>
      <c r="Q49" s="76">
        <v>2020</v>
      </c>
      <c r="R49" s="113" t="b">
        <v>1</v>
      </c>
      <c r="S49" s="76">
        <v>0</v>
      </c>
      <c r="T49" s="108" t="s">
        <v>397</v>
      </c>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row>
    <row r="50" spans="4:51">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row>
    <row r="51" spans="4:51">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row>
    <row r="52" spans="4:51">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row>
    <row r="53" spans="4:51">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row>
    <row r="54" spans="4:51">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row>
    <row r="55" spans="4:51">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row>
    <row r="56" spans="4:51">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row>
    <row r="57" spans="4:51">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66B2-FB80-427B-B26D-166DF5F0D117}">
  <dimension ref="A1:F54"/>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33</v>
      </c>
    </row>
    <row r="2" spans="1:6">
      <c r="A2" t="s">
        <v>78</v>
      </c>
      <c r="B2" t="s">
        <v>407</v>
      </c>
    </row>
    <row r="3" spans="1:6">
      <c r="A3" s="9" t="s">
        <v>80</v>
      </c>
      <c r="B3" s="132" t="s">
        <v>133</v>
      </c>
    </row>
    <row r="4" spans="1:6">
      <c r="A4" t="s">
        <v>82</v>
      </c>
      <c r="B4" s="10" t="str">
        <f>IF(B3="Yes",IF(B11&lt;=0.02,"Yes","No"),IF(B11&gt;=-0.02,"Yes","No"))</f>
        <v>Yes</v>
      </c>
    </row>
    <row r="5" spans="1:6">
      <c r="A5" t="s">
        <v>83</v>
      </c>
      <c r="B5" s="8" t="str">
        <f>IF(B3="Yes",IF(E10&gt;E11,"No","Yes"),IF(E10&gt;E11,"Yes","No"))</f>
        <v>No</v>
      </c>
    </row>
    <row r="6" spans="1:6">
      <c r="A6" t="s">
        <v>4</v>
      </c>
      <c r="B6" s="11" t="s">
        <v>7</v>
      </c>
    </row>
    <row r="7" spans="1:6">
      <c r="A7" t="s">
        <v>5</v>
      </c>
      <c r="B7" t="s">
        <v>408</v>
      </c>
    </row>
    <row r="8" spans="1:6">
      <c r="A8" t="s">
        <v>85</v>
      </c>
      <c r="B8" s="42" t="s">
        <v>409</v>
      </c>
    </row>
    <row r="10" spans="1:6">
      <c r="D10" s="49" t="s">
        <v>87</v>
      </c>
      <c r="E10" s="16">
        <f>E16</f>
        <v>12.54</v>
      </c>
    </row>
    <row r="11" spans="1:6">
      <c r="A11" s="43" t="s">
        <v>88</v>
      </c>
      <c r="B11" s="5">
        <f>B30/B16-1</f>
        <v>-0.17674135261351231</v>
      </c>
      <c r="D11" s="49" t="s">
        <v>89</v>
      </c>
      <c r="E11" s="16">
        <f>SUM(E16:E53)/COUNTA(E16:E53)</f>
        <v>7.1623686122354639</v>
      </c>
    </row>
    <row r="12" spans="1:6">
      <c r="B12" s="5"/>
      <c r="D12" s="49" t="s">
        <v>90</v>
      </c>
      <c r="E12" s="18">
        <f>COUNTA(E16:E53)</f>
        <v>36</v>
      </c>
    </row>
    <row r="13" spans="1:6">
      <c r="B13" s="5"/>
      <c r="D13" s="49" t="s">
        <v>91</v>
      </c>
      <c r="E13">
        <f>_xlfn.RANK.EQ(E16,E16:E53,1)</f>
        <v>30</v>
      </c>
    </row>
    <row r="15" spans="1:6">
      <c r="A15" s="197" t="s">
        <v>92</v>
      </c>
      <c r="B15" s="197" t="s">
        <v>87</v>
      </c>
      <c r="D15" s="197" t="s">
        <v>246</v>
      </c>
      <c r="E15" s="197" t="s">
        <v>94</v>
      </c>
      <c r="F15" s="197" t="s">
        <v>92</v>
      </c>
    </row>
    <row r="16" spans="1:6" ht="14.45" customHeight="1">
      <c r="A16">
        <v>2004</v>
      </c>
      <c r="B16" s="123">
        <v>15.236814570593911</v>
      </c>
      <c r="D16" s="6" t="s">
        <v>87</v>
      </c>
      <c r="E16" s="123">
        <v>12.54</v>
      </c>
      <c r="F16">
        <v>2018</v>
      </c>
    </row>
    <row r="17" spans="1:6">
      <c r="A17">
        <v>2005</v>
      </c>
      <c r="B17" s="123">
        <v>15.26088667451719</v>
      </c>
      <c r="D17" s="6" t="s">
        <v>114</v>
      </c>
      <c r="E17" s="123">
        <v>5.3283442668477328</v>
      </c>
      <c r="F17">
        <v>2020</v>
      </c>
    </row>
    <row r="18" spans="1:6">
      <c r="A18">
        <v>2006</v>
      </c>
      <c r="B18" s="123">
        <v>14.71572212030765</v>
      </c>
      <c r="D18" s="6" t="s">
        <v>101</v>
      </c>
      <c r="E18" s="123">
        <v>4.2688850450598244</v>
      </c>
      <c r="F18">
        <v>2020</v>
      </c>
    </row>
    <row r="19" spans="1:6">
      <c r="A19">
        <v>2007</v>
      </c>
      <c r="B19" s="123">
        <v>14.923444005723031</v>
      </c>
      <c r="D19" s="6" t="s">
        <v>107</v>
      </c>
      <c r="E19" s="123">
        <v>3.289153616345962</v>
      </c>
      <c r="F19">
        <v>2020</v>
      </c>
    </row>
    <row r="20" spans="1:6">
      <c r="A20">
        <v>2008</v>
      </c>
      <c r="B20" s="123">
        <v>14.820347807676921</v>
      </c>
      <c r="D20" s="6" t="s">
        <v>126</v>
      </c>
      <c r="E20" s="123">
        <v>7.6948021794370334</v>
      </c>
      <c r="F20">
        <v>2020</v>
      </c>
    </row>
    <row r="21" spans="1:6">
      <c r="A21">
        <v>2009</v>
      </c>
      <c r="B21" s="123">
        <v>14.19839296778178</v>
      </c>
      <c r="D21" s="6" t="s">
        <v>127</v>
      </c>
      <c r="E21" s="123">
        <v>23.67212650584818</v>
      </c>
      <c r="F21">
        <v>2020</v>
      </c>
    </row>
    <row r="22" spans="1:6">
      <c r="A22">
        <v>2010</v>
      </c>
      <c r="B22" s="123">
        <v>13.990775731554381</v>
      </c>
      <c r="D22" s="6" t="s">
        <v>124</v>
      </c>
      <c r="E22" s="123">
        <v>21.987101298191789</v>
      </c>
      <c r="F22">
        <v>2020</v>
      </c>
    </row>
    <row r="23" spans="1:6">
      <c r="A23">
        <v>2011</v>
      </c>
      <c r="B23" s="123">
        <v>14.13844012819273</v>
      </c>
      <c r="D23" s="6" t="s">
        <v>136</v>
      </c>
      <c r="E23" s="123">
        <v>4.5123820141284208</v>
      </c>
      <c r="F23">
        <v>2020</v>
      </c>
    </row>
    <row r="24" spans="1:6">
      <c r="A24">
        <v>2012</v>
      </c>
      <c r="B24" s="123">
        <v>14.176248106680511</v>
      </c>
      <c r="D24" s="6" t="s">
        <v>103</v>
      </c>
      <c r="E24" s="123">
        <v>1.1079471052775249</v>
      </c>
      <c r="F24">
        <v>2020</v>
      </c>
    </row>
    <row r="25" spans="1:6">
      <c r="A25">
        <v>2013</v>
      </c>
      <c r="B25" s="123">
        <v>14.00019981173636</v>
      </c>
      <c r="D25" s="6" t="s">
        <v>99</v>
      </c>
      <c r="E25" s="123">
        <v>2.1758931515531139</v>
      </c>
      <c r="F25">
        <v>2020</v>
      </c>
    </row>
    <row r="26" spans="1:6">
      <c r="A26">
        <v>2014</v>
      </c>
      <c r="B26" s="123">
        <v>13.35667636756969</v>
      </c>
      <c r="D26" s="6" t="s">
        <v>96</v>
      </c>
      <c r="E26" s="123">
        <v>3.610919956072935</v>
      </c>
      <c r="F26">
        <v>2020</v>
      </c>
    </row>
    <row r="27" spans="1:6">
      <c r="A27">
        <v>2015</v>
      </c>
      <c r="B27" s="123">
        <v>13.471739601344</v>
      </c>
      <c r="D27" s="6" t="s">
        <v>121</v>
      </c>
      <c r="E27" s="123">
        <v>7.6902661832656722</v>
      </c>
      <c r="F27">
        <v>2020</v>
      </c>
    </row>
    <row r="28" spans="1:6">
      <c r="A28">
        <v>2016</v>
      </c>
      <c r="B28" s="123">
        <v>13.09754505548587</v>
      </c>
      <c r="D28" s="6" t="s">
        <v>102</v>
      </c>
      <c r="E28" s="123">
        <v>3.8513372547795099</v>
      </c>
      <c r="F28">
        <v>2020</v>
      </c>
    </row>
    <row r="29" spans="1:6">
      <c r="A29">
        <v>2017</v>
      </c>
      <c r="B29" s="123">
        <v>13.038759453683729</v>
      </c>
      <c r="D29" s="6" t="s">
        <v>122</v>
      </c>
      <c r="E29" s="123">
        <v>4.4755148729266354</v>
      </c>
      <c r="F29">
        <v>2020</v>
      </c>
    </row>
    <row r="30" spans="1:6">
      <c r="A30">
        <v>2018</v>
      </c>
      <c r="B30" s="123">
        <v>12.54383935386587</v>
      </c>
      <c r="D30" s="6" t="s">
        <v>118</v>
      </c>
      <c r="E30" s="123">
        <v>1.456603864409264</v>
      </c>
      <c r="F30">
        <v>2020</v>
      </c>
    </row>
    <row r="31" spans="1:6">
      <c r="D31" s="6" t="s">
        <v>117</v>
      </c>
      <c r="E31" s="123">
        <v>11.699413456919689</v>
      </c>
      <c r="F31">
        <v>2020</v>
      </c>
    </row>
    <row r="32" spans="1:6">
      <c r="D32" s="6" t="s">
        <v>113</v>
      </c>
      <c r="E32" s="123">
        <v>4.7484337653385111</v>
      </c>
      <c r="F32">
        <v>2020</v>
      </c>
    </row>
    <row r="33" spans="4:6">
      <c r="D33" s="6" t="s">
        <v>128</v>
      </c>
      <c r="E33" s="123">
        <v>14.119144520511581</v>
      </c>
      <c r="F33">
        <v>2020</v>
      </c>
    </row>
    <row r="34" spans="4:6">
      <c r="D34" s="6" t="s">
        <v>115</v>
      </c>
      <c r="E34" s="123">
        <v>3.328449263906085</v>
      </c>
      <c r="F34">
        <v>2020</v>
      </c>
    </row>
    <row r="35" spans="4:6">
      <c r="D35" s="6" t="s">
        <v>125</v>
      </c>
      <c r="E35" s="123"/>
    </row>
    <row r="36" spans="4:6">
      <c r="D36" s="6" t="s">
        <v>135</v>
      </c>
      <c r="E36" s="123"/>
    </row>
    <row r="37" spans="4:6">
      <c r="D37" s="6" t="s">
        <v>98</v>
      </c>
      <c r="E37" s="123">
        <v>1.6484550143446151</v>
      </c>
      <c r="F37">
        <v>2020</v>
      </c>
    </row>
    <row r="38" spans="4:6">
      <c r="D38" s="6" t="s">
        <v>97</v>
      </c>
      <c r="E38" s="123">
        <v>0.96669645229067547</v>
      </c>
      <c r="F38">
        <v>2020</v>
      </c>
    </row>
    <row r="39" spans="4:6">
      <c r="D39" s="6" t="s">
        <v>100</v>
      </c>
      <c r="E39" s="123">
        <v>2.7593993177376079</v>
      </c>
      <c r="F39">
        <v>2020</v>
      </c>
    </row>
    <row r="40" spans="4:6">
      <c r="D40" s="6" t="s">
        <v>130</v>
      </c>
      <c r="E40" s="123">
        <v>26.971783018508521</v>
      </c>
      <c r="F40">
        <v>2020</v>
      </c>
    </row>
    <row r="41" spans="4:6">
      <c r="D41" s="6" t="s">
        <v>111</v>
      </c>
      <c r="E41" s="123">
        <v>0.33307084364831552</v>
      </c>
      <c r="F41">
        <v>2020</v>
      </c>
    </row>
    <row r="42" spans="4:6">
      <c r="D42" s="6" t="s">
        <v>131</v>
      </c>
      <c r="E42" s="123">
        <v>14.04875356880884</v>
      </c>
      <c r="F42">
        <v>2020</v>
      </c>
    </row>
    <row r="43" spans="4:6">
      <c r="D43" s="6" t="s">
        <v>110</v>
      </c>
      <c r="E43" s="123">
        <v>1.3871242271181741</v>
      </c>
      <c r="F43">
        <v>2020</v>
      </c>
    </row>
    <row r="44" spans="4:6">
      <c r="D44" s="6" t="s">
        <v>104</v>
      </c>
      <c r="E44" s="123">
        <v>4.1807853844805809</v>
      </c>
      <c r="F44">
        <v>2020</v>
      </c>
    </row>
    <row r="45" spans="4:6">
      <c r="D45" s="6" t="s">
        <v>119</v>
      </c>
      <c r="E45" s="123">
        <v>5.6212398201892677</v>
      </c>
      <c r="F45">
        <v>2020</v>
      </c>
    </row>
    <row r="46" spans="4:6">
      <c r="D46" s="6" t="s">
        <v>137</v>
      </c>
      <c r="E46" s="123">
        <v>4.1612912267052771</v>
      </c>
      <c r="F46">
        <v>2020</v>
      </c>
    </row>
    <row r="47" spans="4:6">
      <c r="D47" s="6" t="s">
        <v>112</v>
      </c>
      <c r="E47" s="123">
        <v>4.206382363714452</v>
      </c>
      <c r="F47">
        <v>2020</v>
      </c>
    </row>
    <row r="48" spans="4:6">
      <c r="D48" s="6" t="s">
        <v>120</v>
      </c>
      <c r="E48" s="123">
        <v>2.4934387128450739</v>
      </c>
      <c r="F48">
        <v>2020</v>
      </c>
    </row>
    <row r="49" spans="4:6">
      <c r="D49" s="6" t="s">
        <v>95</v>
      </c>
      <c r="E49" s="123">
        <v>0.9205351907823448</v>
      </c>
      <c r="F49">
        <v>2020</v>
      </c>
    </row>
    <row r="50" spans="4:6">
      <c r="D50" s="6" t="s">
        <v>105</v>
      </c>
      <c r="E50" s="123">
        <v>0.366993544549928</v>
      </c>
      <c r="F50">
        <v>2020</v>
      </c>
    </row>
    <row r="51" spans="4:6">
      <c r="D51" s="6" t="s">
        <v>116</v>
      </c>
      <c r="E51" s="123">
        <v>25.022029641476411</v>
      </c>
      <c r="F51">
        <v>2020</v>
      </c>
    </row>
    <row r="52" spans="4:6">
      <c r="D52" s="6" t="s">
        <v>108</v>
      </c>
      <c r="E52" s="123">
        <v>10.798351102953969</v>
      </c>
      <c r="F52">
        <v>2020</v>
      </c>
    </row>
    <row r="53" spans="4:6">
      <c r="D53" s="6" t="s">
        <v>123</v>
      </c>
      <c r="E53" s="123">
        <v>10.402222289503159</v>
      </c>
      <c r="F53">
        <v>2020</v>
      </c>
    </row>
    <row r="54" spans="4:6">
      <c r="E54" s="16"/>
    </row>
  </sheetData>
  <hyperlinks>
    <hyperlink ref="B8" r:id="rId1" xr:uid="{57C7E9BF-9221-413A-A35D-FEB370D810C4}"/>
  </hyperlinks>
  <pageMargins left="0.7" right="0.7" top="0.75" bottom="0.75" header="0.3" footer="0.3"/>
  <pageSetup paperSize="9"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D3796-6BA3-40A1-9D20-88F1598529D4}">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34</v>
      </c>
    </row>
    <row r="2" spans="1:6">
      <c r="A2" t="s">
        <v>78</v>
      </c>
      <c r="B2" t="s">
        <v>410</v>
      </c>
    </row>
    <row r="3" spans="1:6">
      <c r="A3" s="9" t="s">
        <v>80</v>
      </c>
      <c r="B3" s="132" t="s">
        <v>81</v>
      </c>
    </row>
    <row r="4" spans="1:6">
      <c r="A4" t="s">
        <v>82</v>
      </c>
      <c r="B4" s="10" t="str">
        <f>IF(B3="Yes",IF(B11&lt;=0.02,"Yes","No"),IF(B11&gt;=-0.02,"Yes","No"))</f>
        <v>Yes</v>
      </c>
    </row>
    <row r="5" spans="1:6">
      <c r="A5" t="s">
        <v>83</v>
      </c>
      <c r="B5" s="10" t="str">
        <f>IF(B3="Yes",IF(E10&gt;E11,"No","Yes"),IF(E10&gt;E11,"Yes","No"))</f>
        <v>Yes</v>
      </c>
    </row>
    <row r="6" spans="1:6">
      <c r="A6" t="s">
        <v>4</v>
      </c>
      <c r="B6" s="10" t="s">
        <v>6</v>
      </c>
    </row>
    <row r="7" spans="1:6">
      <c r="A7" t="s">
        <v>5</v>
      </c>
      <c r="B7" t="s">
        <v>140</v>
      </c>
    </row>
    <row r="8" spans="1:6">
      <c r="A8" t="s">
        <v>85</v>
      </c>
      <c r="B8" s="42" t="s">
        <v>409</v>
      </c>
    </row>
    <row r="10" spans="1:6">
      <c r="D10" s="49" t="s">
        <v>87</v>
      </c>
      <c r="E10" s="16">
        <f>E16</f>
        <v>83.2</v>
      </c>
    </row>
    <row r="11" spans="1:6">
      <c r="A11" s="43" t="s">
        <v>88</v>
      </c>
      <c r="B11" s="5">
        <f>B32/B16-1</f>
        <v>3.354037267080745E-2</v>
      </c>
      <c r="D11" s="49" t="s">
        <v>89</v>
      </c>
      <c r="E11" s="16">
        <f>SUM(E16:E53)/COUNTA(E16:E53)</f>
        <v>80.373684210526307</v>
      </c>
    </row>
    <row r="12" spans="1:6">
      <c r="B12" s="5"/>
      <c r="D12" s="49" t="s">
        <v>90</v>
      </c>
      <c r="E12" s="18">
        <f>COUNTA(E16:E53)</f>
        <v>38</v>
      </c>
    </row>
    <row r="13" spans="1:6">
      <c r="B13" s="5"/>
      <c r="D13" s="49" t="s">
        <v>91</v>
      </c>
      <c r="E13">
        <f>_xlfn.RANK.EQ(E16,E16:E53,0)</f>
        <v>5</v>
      </c>
    </row>
    <row r="15" spans="1:6">
      <c r="A15" s="197" t="s">
        <v>92</v>
      </c>
      <c r="B15" s="197" t="s">
        <v>87</v>
      </c>
      <c r="D15" s="197" t="s">
        <v>246</v>
      </c>
      <c r="E15" s="197" t="s">
        <v>94</v>
      </c>
      <c r="F15" s="197" t="s">
        <v>92</v>
      </c>
    </row>
    <row r="16" spans="1:6">
      <c r="A16">
        <v>2004</v>
      </c>
      <c r="B16" s="16">
        <v>80.5</v>
      </c>
      <c r="D16" s="6" t="s">
        <v>87</v>
      </c>
      <c r="E16" s="16">
        <v>83.2</v>
      </c>
      <c r="F16">
        <v>2020</v>
      </c>
    </row>
    <row r="17" spans="1:6">
      <c r="A17">
        <v>2005</v>
      </c>
      <c r="B17" s="16">
        <v>80.8</v>
      </c>
      <c r="D17" s="6" t="s">
        <v>114</v>
      </c>
      <c r="E17" s="16">
        <v>81.3</v>
      </c>
      <c r="F17">
        <v>2021</v>
      </c>
    </row>
    <row r="18" spans="1:6">
      <c r="A18">
        <v>2006</v>
      </c>
      <c r="B18" s="16">
        <v>81</v>
      </c>
      <c r="D18" s="6" t="s">
        <v>101</v>
      </c>
      <c r="E18" s="16">
        <v>81.900000000000006</v>
      </c>
      <c r="F18">
        <v>2021</v>
      </c>
    </row>
    <row r="19" spans="1:6">
      <c r="A19">
        <v>2007</v>
      </c>
      <c r="B19" s="16">
        <v>81.3</v>
      </c>
      <c r="D19" s="6" t="s">
        <v>107</v>
      </c>
      <c r="E19" s="16">
        <v>81.7</v>
      </c>
      <c r="F19">
        <v>2020</v>
      </c>
    </row>
    <row r="20" spans="1:6">
      <c r="A20">
        <v>2008</v>
      </c>
      <c r="B20" s="16">
        <v>81.400000000000006</v>
      </c>
      <c r="D20" s="6" t="s">
        <v>126</v>
      </c>
      <c r="E20" s="16">
        <v>81</v>
      </c>
      <c r="F20">
        <v>2021</v>
      </c>
    </row>
    <row r="21" spans="1:6">
      <c r="A21">
        <v>2009</v>
      </c>
      <c r="B21" s="16">
        <v>81.5</v>
      </c>
      <c r="D21" s="6" t="s">
        <v>127</v>
      </c>
      <c r="E21" s="16">
        <v>76.8</v>
      </c>
      <c r="F21">
        <v>2021</v>
      </c>
    </row>
    <row r="22" spans="1:6">
      <c r="A22">
        <v>2010</v>
      </c>
      <c r="B22" s="16">
        <v>81.7</v>
      </c>
      <c r="D22" s="6" t="s">
        <v>124</v>
      </c>
      <c r="E22" s="16">
        <v>80.8</v>
      </c>
      <c r="F22">
        <v>2021</v>
      </c>
    </row>
    <row r="23" spans="1:6">
      <c r="A23">
        <v>2011</v>
      </c>
      <c r="B23" s="16">
        <v>81.900000000000006</v>
      </c>
      <c r="D23" s="6" t="s">
        <v>136</v>
      </c>
      <c r="E23" s="16">
        <v>77.400000000000006</v>
      </c>
      <c r="F23">
        <v>2021</v>
      </c>
    </row>
    <row r="24" spans="1:6">
      <c r="A24">
        <v>2012</v>
      </c>
      <c r="B24" s="16">
        <v>82</v>
      </c>
      <c r="D24" s="6" t="s">
        <v>103</v>
      </c>
      <c r="E24" s="16">
        <v>81.400000000000006</v>
      </c>
      <c r="F24">
        <v>2021</v>
      </c>
    </row>
    <row r="25" spans="1:6">
      <c r="A25">
        <v>2013</v>
      </c>
      <c r="B25" s="16">
        <v>82.1</v>
      </c>
      <c r="D25" s="6" t="s">
        <v>99</v>
      </c>
      <c r="E25" s="16">
        <v>76.900000000000006</v>
      </c>
      <c r="F25">
        <v>2021</v>
      </c>
    </row>
    <row r="26" spans="1:6">
      <c r="A26">
        <v>2014</v>
      </c>
      <c r="B26" s="16">
        <v>82.3</v>
      </c>
      <c r="D26" s="6" t="s">
        <v>96</v>
      </c>
      <c r="E26" s="16">
        <v>82</v>
      </c>
      <c r="F26">
        <v>2021</v>
      </c>
    </row>
    <row r="27" spans="1:6">
      <c r="A27">
        <v>2015</v>
      </c>
      <c r="B27" s="16">
        <v>82.4</v>
      </c>
      <c r="D27" s="6" t="s">
        <v>121</v>
      </c>
      <c r="E27" s="16">
        <v>82.5</v>
      </c>
      <c r="F27">
        <v>2021</v>
      </c>
    </row>
    <row r="28" spans="1:6">
      <c r="A28">
        <v>2016</v>
      </c>
      <c r="B28" s="16">
        <v>82.4</v>
      </c>
      <c r="D28" s="6" t="s">
        <v>102</v>
      </c>
      <c r="E28" s="16">
        <v>80.900000000000006</v>
      </c>
      <c r="F28">
        <v>2021</v>
      </c>
    </row>
    <row r="29" spans="1:6">
      <c r="A29">
        <v>2017</v>
      </c>
      <c r="B29" s="16">
        <v>82.5</v>
      </c>
      <c r="D29" s="6" t="s">
        <v>122</v>
      </c>
      <c r="E29" s="16">
        <v>80.3</v>
      </c>
      <c r="F29">
        <v>2021</v>
      </c>
    </row>
    <row r="30" spans="1:6">
      <c r="A30">
        <v>2018</v>
      </c>
      <c r="B30" s="16">
        <v>82.7</v>
      </c>
      <c r="D30" s="6" t="s">
        <v>118</v>
      </c>
      <c r="E30" s="16">
        <v>74.5</v>
      </c>
      <c r="F30">
        <v>2021</v>
      </c>
    </row>
    <row r="31" spans="1:6">
      <c r="A31">
        <v>2019</v>
      </c>
      <c r="B31" s="16">
        <v>82.9</v>
      </c>
      <c r="D31" s="6" t="s">
        <v>117</v>
      </c>
      <c r="E31" s="16">
        <v>83.2</v>
      </c>
      <c r="F31">
        <v>2021</v>
      </c>
    </row>
    <row r="32" spans="1:6">
      <c r="A32">
        <v>2020</v>
      </c>
      <c r="B32" s="16">
        <v>83.2</v>
      </c>
      <c r="D32" s="6" t="s">
        <v>113</v>
      </c>
      <c r="E32" s="16">
        <v>82.6</v>
      </c>
      <c r="F32">
        <v>2020</v>
      </c>
    </row>
    <row r="33" spans="4:6">
      <c r="D33" s="6" t="s">
        <v>128</v>
      </c>
      <c r="E33" s="16">
        <v>82.8</v>
      </c>
      <c r="F33">
        <v>2021</v>
      </c>
    </row>
    <row r="34" spans="4:6">
      <c r="D34" s="6" t="s">
        <v>115</v>
      </c>
      <c r="E34" s="16">
        <v>82.9</v>
      </c>
      <c r="F34">
        <v>2021</v>
      </c>
    </row>
    <row r="35" spans="4:6">
      <c r="D35" s="6" t="s">
        <v>125</v>
      </c>
      <c r="E35" s="16">
        <v>84.7</v>
      </c>
      <c r="F35">
        <v>2020</v>
      </c>
    </row>
    <row r="36" spans="4:6">
      <c r="D36" s="6" t="s">
        <v>135</v>
      </c>
      <c r="E36" s="16">
        <v>83.5</v>
      </c>
      <c r="F36">
        <v>2020</v>
      </c>
    </row>
    <row r="37" spans="4:6">
      <c r="D37" s="6" t="s">
        <v>98</v>
      </c>
      <c r="E37" s="16">
        <v>73.400000000000006</v>
      </c>
      <c r="F37">
        <v>2021</v>
      </c>
    </row>
    <row r="38" spans="4:6">
      <c r="D38" s="6" t="s">
        <v>97</v>
      </c>
      <c r="E38" s="16">
        <v>74.5</v>
      </c>
      <c r="F38">
        <v>2021</v>
      </c>
    </row>
    <row r="39" spans="4:6">
      <c r="D39" s="6" t="s">
        <v>100</v>
      </c>
      <c r="E39" s="16">
        <v>82.8</v>
      </c>
      <c r="F39">
        <v>2021</v>
      </c>
    </row>
    <row r="40" spans="4:6">
      <c r="D40" s="6" t="s">
        <v>130</v>
      </c>
      <c r="E40" s="16">
        <v>75.2</v>
      </c>
      <c r="F40">
        <v>2020</v>
      </c>
    </row>
    <row r="41" spans="4:6">
      <c r="D41" s="6" t="s">
        <v>111</v>
      </c>
      <c r="E41" s="16">
        <v>81.5</v>
      </c>
      <c r="F41">
        <v>2021</v>
      </c>
    </row>
    <row r="42" spans="4:6">
      <c r="D42" s="6" t="s">
        <v>131</v>
      </c>
      <c r="E42" s="16">
        <v>82.3</v>
      </c>
      <c r="F42">
        <v>2020</v>
      </c>
    </row>
    <row r="43" spans="4:6">
      <c r="D43" s="6" t="s">
        <v>110</v>
      </c>
      <c r="E43" s="16">
        <v>83.2</v>
      </c>
      <c r="F43">
        <v>2021</v>
      </c>
    </row>
    <row r="44" spans="4:6">
      <c r="D44" s="6" t="s">
        <v>104</v>
      </c>
      <c r="E44" s="16">
        <v>75.599999999999994</v>
      </c>
      <c r="F44">
        <v>2021</v>
      </c>
    </row>
    <row r="45" spans="4:6">
      <c r="D45" s="6" t="s">
        <v>119</v>
      </c>
      <c r="E45" s="16">
        <v>81.2</v>
      </c>
      <c r="F45">
        <v>2021</v>
      </c>
    </row>
    <row r="46" spans="4:6">
      <c r="D46" s="6" t="s">
        <v>137</v>
      </c>
      <c r="E46" s="16">
        <v>74.8</v>
      </c>
      <c r="F46">
        <v>2021</v>
      </c>
    </row>
    <row r="47" spans="4:6">
      <c r="D47" s="6" t="s">
        <v>112</v>
      </c>
      <c r="E47" s="16">
        <v>80.900000000000006</v>
      </c>
      <c r="F47">
        <v>2021</v>
      </c>
    </row>
    <row r="48" spans="4:6">
      <c r="D48" s="6" t="s">
        <v>120</v>
      </c>
      <c r="E48" s="16">
        <v>83.3</v>
      </c>
      <c r="F48">
        <v>2021</v>
      </c>
    </row>
    <row r="49" spans="4:6">
      <c r="D49" s="6" t="s">
        <v>95</v>
      </c>
      <c r="E49" s="16">
        <v>83.2</v>
      </c>
      <c r="F49">
        <v>2021</v>
      </c>
    </row>
    <row r="50" spans="4:6">
      <c r="D50" s="6" t="s">
        <v>105</v>
      </c>
      <c r="E50" s="16">
        <v>84</v>
      </c>
      <c r="F50">
        <v>2021</v>
      </c>
    </row>
    <row r="51" spans="4:6">
      <c r="D51" s="6" t="s">
        <v>138</v>
      </c>
      <c r="E51" s="16">
        <v>78.599999999999994</v>
      </c>
      <c r="F51">
        <v>2019</v>
      </c>
    </row>
    <row r="52" spans="4:6">
      <c r="D52" s="6" t="s">
        <v>108</v>
      </c>
      <c r="E52" s="16">
        <v>80.400000000000006</v>
      </c>
      <c r="F52">
        <v>2020</v>
      </c>
    </row>
    <row r="53" spans="4:6">
      <c r="D53" s="6" t="s">
        <v>123</v>
      </c>
      <c r="E53" s="16">
        <v>77</v>
      </c>
      <c r="F53">
        <v>2020</v>
      </c>
    </row>
  </sheetData>
  <phoneticPr fontId="14" type="noConversion"/>
  <hyperlinks>
    <hyperlink ref="B8" r:id="rId1" xr:uid="{2ECA1B7C-4386-41EB-965E-4F2C5C7AE20E}"/>
  </hyperlinks>
  <pageMargins left="0.7" right="0.7"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3B6A-1AB6-4748-B85A-6EC1DD175FC7}">
  <dimension ref="A1:H40"/>
  <sheetViews>
    <sheetView zoomScaleNormal="100" workbookViewId="0">
      <selection activeCell="H30" sqref="H30"/>
    </sheetView>
  </sheetViews>
  <sheetFormatPr defaultRowHeight="15"/>
  <cols>
    <col min="1" max="1" width="31.28515625" customWidth="1"/>
    <col min="2" max="2" width="14.28515625" customWidth="1"/>
    <col min="3" max="3" width="12.28515625" customWidth="1"/>
    <col min="4" max="4" width="15.7109375" style="6" customWidth="1"/>
    <col min="5" max="5" width="9.7109375" customWidth="1"/>
    <col min="6" max="6" width="8.7109375" customWidth="1"/>
    <col min="11" max="11" width="13" customWidth="1"/>
  </cols>
  <sheetData>
    <row r="1" spans="1:8">
      <c r="A1" t="s">
        <v>77</v>
      </c>
      <c r="B1" s="198" t="s">
        <v>35</v>
      </c>
    </row>
    <row r="2" spans="1:8">
      <c r="A2" t="s">
        <v>78</v>
      </c>
      <c r="B2" t="s">
        <v>411</v>
      </c>
    </row>
    <row r="3" spans="1:8">
      <c r="A3" s="9" t="s">
        <v>80</v>
      </c>
      <c r="B3" s="132" t="s">
        <v>133</v>
      </c>
    </row>
    <row r="4" spans="1:8">
      <c r="A4" t="s">
        <v>82</v>
      </c>
      <c r="B4" s="141" t="s">
        <v>10</v>
      </c>
    </row>
    <row r="5" spans="1:8">
      <c r="A5" t="s">
        <v>83</v>
      </c>
      <c r="B5" s="141" t="s">
        <v>10</v>
      </c>
    </row>
    <row r="6" spans="1:8">
      <c r="A6" t="s">
        <v>4</v>
      </c>
      <c r="B6" s="141" t="s">
        <v>10</v>
      </c>
    </row>
    <row r="7" spans="1:8">
      <c r="A7" t="s">
        <v>5</v>
      </c>
      <c r="B7" s="132">
        <v>2011</v>
      </c>
    </row>
    <row r="8" spans="1:8">
      <c r="A8" t="s">
        <v>85</v>
      </c>
      <c r="B8" s="42" t="s">
        <v>412</v>
      </c>
    </row>
    <row r="10" spans="1:8">
      <c r="E10" s="49" t="s">
        <v>87</v>
      </c>
      <c r="F10" s="123">
        <f>F25</f>
        <v>6.5956100000000006</v>
      </c>
      <c r="G10" s="123">
        <f>G25</f>
        <v>3.6626600000000025</v>
      </c>
    </row>
    <row r="11" spans="1:8">
      <c r="A11" s="43" t="s">
        <v>88</v>
      </c>
      <c r="B11" s="139" t="s">
        <v>413</v>
      </c>
      <c r="C11" s="6" t="s">
        <v>413</v>
      </c>
      <c r="E11" s="49" t="s">
        <v>89</v>
      </c>
      <c r="F11" s="123">
        <f>AVERAGE(F16:F32)</f>
        <v>7.583506470588234</v>
      </c>
      <c r="G11" s="123">
        <f>AVERAGE(G16:G32)</f>
        <v>4.7841776470588249</v>
      </c>
    </row>
    <row r="12" spans="1:8">
      <c r="B12" s="5"/>
      <c r="E12" s="49" t="s">
        <v>90</v>
      </c>
      <c r="F12" s="18">
        <f>COUNTA(F16:F32)</f>
        <v>17</v>
      </c>
      <c r="G12" s="18">
        <f>COUNTA(G16:G32)</f>
        <v>17</v>
      </c>
    </row>
    <row r="13" spans="1:8">
      <c r="B13" s="5"/>
      <c r="E13" s="49" t="s">
        <v>91</v>
      </c>
      <c r="F13">
        <f>_xlfn.RANK.EQ(F25,F16:F53,1)</f>
        <v>8</v>
      </c>
      <c r="G13">
        <f>_xlfn.RANK.EQ(G25,G16:G53,1)</f>
        <v>5</v>
      </c>
    </row>
    <row r="15" spans="1:8">
      <c r="A15" s="197" t="s">
        <v>92</v>
      </c>
      <c r="B15" s="197" t="s">
        <v>414</v>
      </c>
      <c r="C15" s="197" t="s">
        <v>415</v>
      </c>
      <c r="D15"/>
      <c r="E15" s="197" t="s">
        <v>246</v>
      </c>
      <c r="F15" s="197" t="s">
        <v>416</v>
      </c>
      <c r="G15" s="197" t="s">
        <v>417</v>
      </c>
      <c r="H15" s="197" t="s">
        <v>92</v>
      </c>
    </row>
    <row r="16" spans="1:8">
      <c r="A16">
        <v>2011</v>
      </c>
      <c r="B16" s="123">
        <v>6.4283900000000003</v>
      </c>
      <c r="C16" s="123">
        <v>3.0491799999999998</v>
      </c>
      <c r="E16" t="s">
        <v>118</v>
      </c>
      <c r="F16" s="123">
        <v>13.942740000000001</v>
      </c>
      <c r="G16" s="123">
        <v>5.7452499999999986</v>
      </c>
      <c r="H16">
        <v>2011</v>
      </c>
    </row>
    <row r="17" spans="1:8">
      <c r="E17" t="s">
        <v>104</v>
      </c>
      <c r="F17" s="123">
        <v>12.632829999999998</v>
      </c>
      <c r="G17" s="123">
        <v>6.1885100000000008</v>
      </c>
      <c r="H17">
        <v>2011</v>
      </c>
    </row>
    <row r="18" spans="1:8">
      <c r="A18" s="39"/>
      <c r="E18" t="s">
        <v>98</v>
      </c>
      <c r="F18" s="123">
        <v>11.55077</v>
      </c>
      <c r="G18" s="123">
        <v>8.279910000000001</v>
      </c>
      <c r="H18">
        <v>2011</v>
      </c>
    </row>
    <row r="19" spans="1:8">
      <c r="E19" t="s">
        <v>126</v>
      </c>
      <c r="F19" s="123">
        <v>10.938600000000001</v>
      </c>
      <c r="G19" s="123">
        <v>7.6196100000000015</v>
      </c>
      <c r="H19">
        <v>2011</v>
      </c>
    </row>
    <row r="20" spans="1:8">
      <c r="E20" t="s">
        <v>123</v>
      </c>
      <c r="F20" s="123">
        <v>9.9786199999999994</v>
      </c>
      <c r="G20" s="123">
        <v>6.9587599999999981</v>
      </c>
      <c r="H20">
        <v>2011</v>
      </c>
    </row>
    <row r="21" spans="1:8">
      <c r="E21" t="s">
        <v>96</v>
      </c>
      <c r="F21" s="123">
        <v>7.5775399999999991</v>
      </c>
      <c r="G21" s="123">
        <v>4.7604299999999995</v>
      </c>
      <c r="H21">
        <v>2011</v>
      </c>
    </row>
    <row r="22" spans="1:8">
      <c r="E22" t="s">
        <v>103</v>
      </c>
      <c r="F22" s="123">
        <v>6.8443299999999994</v>
      </c>
      <c r="G22" s="123">
        <v>5.1521700000000052</v>
      </c>
      <c r="H22">
        <v>2011</v>
      </c>
    </row>
    <row r="23" spans="1:8">
      <c r="E23" t="s">
        <v>110</v>
      </c>
      <c r="F23" s="123">
        <v>6.8262599999999978</v>
      </c>
      <c r="G23" s="123">
        <v>4.8128400000000013</v>
      </c>
      <c r="H23">
        <v>2011</v>
      </c>
    </row>
    <row r="24" spans="1:8">
      <c r="E24" t="s">
        <v>121</v>
      </c>
      <c r="F24" s="123">
        <v>6.7639099999999956</v>
      </c>
      <c r="G24" s="123">
        <v>2.6542200000000022</v>
      </c>
      <c r="H24">
        <v>2011</v>
      </c>
    </row>
    <row r="25" spans="1:8">
      <c r="E25" t="s">
        <v>87</v>
      </c>
      <c r="F25" s="123">
        <v>6.5956100000000006</v>
      </c>
      <c r="G25" s="123">
        <v>3.6626600000000025</v>
      </c>
      <c r="H25">
        <v>2011</v>
      </c>
    </row>
    <row r="26" spans="1:8">
      <c r="E26" t="s">
        <v>114</v>
      </c>
      <c r="F26" s="123">
        <v>6.4283900000000003</v>
      </c>
      <c r="G26" s="123">
        <v>3.0491799999999998</v>
      </c>
      <c r="H26">
        <v>2011</v>
      </c>
    </row>
    <row r="27" spans="1:8">
      <c r="E27" t="s">
        <v>95</v>
      </c>
      <c r="F27" s="123">
        <v>5.856110000000001</v>
      </c>
      <c r="G27" s="123">
        <v>4.9799599999999984</v>
      </c>
      <c r="H27">
        <v>2011</v>
      </c>
    </row>
    <row r="28" spans="1:8">
      <c r="E28" t="s">
        <v>128</v>
      </c>
      <c r="F28" s="123">
        <v>5.6097600000000014</v>
      </c>
      <c r="G28" s="123">
        <v>3.8408000000000015</v>
      </c>
      <c r="H28">
        <v>2011</v>
      </c>
    </row>
    <row r="29" spans="1:8">
      <c r="E29" t="s">
        <v>131</v>
      </c>
      <c r="F29" s="123">
        <v>4.6236200000000025</v>
      </c>
      <c r="G29" s="123">
        <v>4.4208599999999976</v>
      </c>
      <c r="H29">
        <v>2011</v>
      </c>
    </row>
    <row r="30" spans="1:8">
      <c r="E30" t="s">
        <v>108</v>
      </c>
      <c r="F30" s="123">
        <v>4.3549000000000007</v>
      </c>
      <c r="G30" s="123">
        <v>3.991419999999998</v>
      </c>
      <c r="H30">
        <v>2011</v>
      </c>
    </row>
    <row r="31" spans="1:8">
      <c r="E31" t="s">
        <v>115</v>
      </c>
      <c r="F31" s="123">
        <v>4.3101500000000001</v>
      </c>
      <c r="G31" s="123">
        <v>2.4815600000000018</v>
      </c>
      <c r="H31">
        <v>2011</v>
      </c>
    </row>
    <row r="32" spans="1:8">
      <c r="E32" t="s">
        <v>107</v>
      </c>
      <c r="F32" s="123">
        <v>4.0854700000000008</v>
      </c>
      <c r="G32" s="123">
        <v>2.7328799999999944</v>
      </c>
      <c r="H32">
        <v>2011</v>
      </c>
    </row>
    <row r="33" spans="5:6">
      <c r="E33" s="16"/>
      <c r="F33" s="16"/>
    </row>
    <row r="34" spans="5:6">
      <c r="E34" s="16"/>
      <c r="F34" s="16"/>
    </row>
    <row r="35" spans="5:6">
      <c r="E35" s="16"/>
      <c r="F35" s="16"/>
    </row>
    <row r="36" spans="5:6">
      <c r="E36" s="16"/>
      <c r="F36" s="16"/>
    </row>
    <row r="37" spans="5:6">
      <c r="E37" s="16"/>
      <c r="F37" s="16"/>
    </row>
    <row r="38" spans="5:6">
      <c r="E38" s="16"/>
      <c r="F38" s="16"/>
    </row>
    <row r="39" spans="5:6">
      <c r="E39" s="16"/>
      <c r="F39" s="16"/>
    </row>
    <row r="40" spans="5:6">
      <c r="E40" s="16"/>
      <c r="F40" s="16"/>
    </row>
  </sheetData>
  <hyperlinks>
    <hyperlink ref="B8" r:id="rId1" xr:uid="{941175CD-45CC-4206-B871-97E4988EE025}"/>
  </hyperlinks>
  <pageMargins left="0.7" right="0.7" top="0.75" bottom="0.75"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E55E0-D81C-401C-94D7-B1E898B8E0CB}">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36</v>
      </c>
    </row>
    <row r="2" spans="1:6">
      <c r="A2" t="s">
        <v>78</v>
      </c>
      <c r="B2" t="s">
        <v>418</v>
      </c>
    </row>
    <row r="3" spans="1:6">
      <c r="A3" s="9" t="s">
        <v>80</v>
      </c>
      <c r="B3" s="132" t="s">
        <v>81</v>
      </c>
    </row>
    <row r="4" spans="1:6">
      <c r="A4" t="s">
        <v>82</v>
      </c>
      <c r="B4" s="8" t="str">
        <f>IF(B3="Yes",IF(B11&lt;=0.02,"Yes","No"),IF(B11&gt;=-0.02,"Yes","No"))</f>
        <v>No</v>
      </c>
    </row>
    <row r="5" spans="1:6">
      <c r="A5" t="s">
        <v>83</v>
      </c>
      <c r="B5" s="10" t="str">
        <f>IF(B3="Yes",IF(E10&gt;E11,"No","Yes"),IF(E10&gt;E11,"Yes","No"))</f>
        <v>Yes</v>
      </c>
    </row>
    <row r="6" spans="1:6">
      <c r="A6" t="s">
        <v>4</v>
      </c>
      <c r="B6" s="11" t="s">
        <v>7</v>
      </c>
    </row>
    <row r="7" spans="1:6">
      <c r="A7" t="s">
        <v>5</v>
      </c>
      <c r="B7" t="s">
        <v>419</v>
      </c>
    </row>
    <row r="8" spans="1:6">
      <c r="A8" t="s">
        <v>85</v>
      </c>
      <c r="B8" s="42" t="s">
        <v>409</v>
      </c>
    </row>
    <row r="10" spans="1:6">
      <c r="D10" s="49" t="s">
        <v>87</v>
      </c>
      <c r="E10" s="123">
        <f>E16</f>
        <v>502.96456281136602</v>
      </c>
    </row>
    <row r="11" spans="1:6">
      <c r="A11" s="43" t="s">
        <v>88</v>
      </c>
      <c r="B11" s="5">
        <f>B20/B16-1</f>
        <v>-4.5389927286351495E-2</v>
      </c>
      <c r="D11" s="49" t="s">
        <v>89</v>
      </c>
      <c r="E11" s="123">
        <f>SUM(E16:E53)/COUNTA(E16:E53)</f>
        <v>488.66237734059825</v>
      </c>
    </row>
    <row r="12" spans="1:6">
      <c r="B12" s="5"/>
      <c r="D12" s="49" t="s">
        <v>90</v>
      </c>
      <c r="E12" s="18">
        <f>COUNTA(E16:E53)</f>
        <v>37</v>
      </c>
    </row>
    <row r="13" spans="1:6">
      <c r="B13" s="5"/>
      <c r="D13" s="49" t="s">
        <v>91</v>
      </c>
      <c r="E13">
        <f>_xlfn.RANK.EQ(E16,E16:E53,0)</f>
        <v>12</v>
      </c>
    </row>
    <row r="15" spans="1:6">
      <c r="A15" s="197" t="s">
        <v>92</v>
      </c>
      <c r="B15" s="197" t="s">
        <v>87</v>
      </c>
      <c r="D15" s="197" t="s">
        <v>246</v>
      </c>
      <c r="E15" s="197" t="s">
        <v>94</v>
      </c>
      <c r="F15" s="197" t="s">
        <v>92</v>
      </c>
    </row>
    <row r="16" spans="1:6">
      <c r="A16">
        <v>2006</v>
      </c>
      <c r="B16" s="123">
        <v>526.87958904686604</v>
      </c>
      <c r="D16" s="6" t="s">
        <v>87</v>
      </c>
      <c r="E16" s="123">
        <v>502.96456281136602</v>
      </c>
      <c r="F16">
        <v>2018</v>
      </c>
    </row>
    <row r="17" spans="1:6">
      <c r="A17">
        <v>2009</v>
      </c>
      <c r="B17" s="123">
        <v>527.27053393684696</v>
      </c>
      <c r="D17" s="6" t="s">
        <v>114</v>
      </c>
      <c r="E17" s="123">
        <v>489.78043922683503</v>
      </c>
      <c r="F17">
        <v>2018</v>
      </c>
    </row>
    <row r="18" spans="1:6">
      <c r="A18">
        <v>2012</v>
      </c>
      <c r="B18" s="123">
        <v>521.49474717952205</v>
      </c>
      <c r="D18" s="6" t="s">
        <v>101</v>
      </c>
      <c r="E18" s="123">
        <v>498.77312702853197</v>
      </c>
      <c r="F18">
        <v>2018</v>
      </c>
    </row>
    <row r="19" spans="1:6">
      <c r="A19">
        <v>2015</v>
      </c>
      <c r="B19" s="123">
        <v>509.99385420925103</v>
      </c>
      <c r="D19" s="6" t="s">
        <v>107</v>
      </c>
      <c r="E19" s="123">
        <v>517.99766085055001</v>
      </c>
      <c r="F19">
        <v>2018</v>
      </c>
    </row>
    <row r="20" spans="1:6">
      <c r="A20">
        <v>2018</v>
      </c>
      <c r="B20" s="123">
        <v>502.96456281136602</v>
      </c>
      <c r="D20" s="6" t="s">
        <v>126</v>
      </c>
      <c r="E20" s="123">
        <v>443.58256338022699</v>
      </c>
      <c r="F20">
        <v>2018</v>
      </c>
    </row>
    <row r="21" spans="1:6">
      <c r="D21" s="6" t="s">
        <v>127</v>
      </c>
      <c r="E21" s="123">
        <v>413.32299257050897</v>
      </c>
      <c r="F21">
        <v>2018</v>
      </c>
    </row>
    <row r="22" spans="1:6">
      <c r="D22" s="6" t="s">
        <v>124</v>
      </c>
      <c r="E22" s="123"/>
    </row>
    <row r="23" spans="1:6">
      <c r="D23" s="6" t="s">
        <v>136</v>
      </c>
      <c r="E23" s="123">
        <v>496.79131063200902</v>
      </c>
      <c r="F23">
        <v>2018</v>
      </c>
    </row>
    <row r="24" spans="1:6">
      <c r="D24" s="6" t="s">
        <v>103</v>
      </c>
      <c r="E24" s="123">
        <v>492.63703338438103</v>
      </c>
      <c r="F24">
        <v>2018</v>
      </c>
    </row>
    <row r="25" spans="1:6">
      <c r="D25" s="6" t="s">
        <v>99</v>
      </c>
      <c r="E25" s="123">
        <v>530.10800457541802</v>
      </c>
      <c r="F25">
        <v>2018</v>
      </c>
    </row>
    <row r="26" spans="1:6">
      <c r="D26" s="6" t="s">
        <v>96</v>
      </c>
      <c r="E26" s="123">
        <v>521.88456300128598</v>
      </c>
      <c r="F26">
        <v>2018</v>
      </c>
    </row>
    <row r="27" spans="1:6">
      <c r="D27" s="6" t="s">
        <v>121</v>
      </c>
      <c r="E27" s="123">
        <v>492.97707394731498</v>
      </c>
      <c r="F27">
        <v>2018</v>
      </c>
    </row>
    <row r="28" spans="1:6">
      <c r="D28" s="6" t="s">
        <v>102</v>
      </c>
      <c r="E28" s="123">
        <v>502.98890330361399</v>
      </c>
      <c r="F28">
        <v>2018</v>
      </c>
    </row>
    <row r="29" spans="1:6">
      <c r="D29" s="6" t="s">
        <v>122</v>
      </c>
      <c r="E29" s="123">
        <v>451.63274156997102</v>
      </c>
      <c r="F29">
        <v>2018</v>
      </c>
    </row>
    <row r="30" spans="1:6">
      <c r="D30" s="6" t="s">
        <v>118</v>
      </c>
      <c r="E30" s="123">
        <v>480.91169390703999</v>
      </c>
      <c r="F30">
        <v>2018</v>
      </c>
    </row>
    <row r="31" spans="1:6">
      <c r="D31" s="6" t="s">
        <v>117</v>
      </c>
      <c r="E31" s="123">
        <v>475.024106315381</v>
      </c>
      <c r="F31">
        <v>2018</v>
      </c>
    </row>
    <row r="32" spans="1:6">
      <c r="D32" s="6" t="s">
        <v>113</v>
      </c>
      <c r="E32" s="123">
        <v>496.11356166765</v>
      </c>
      <c r="F32">
        <v>2018</v>
      </c>
    </row>
    <row r="33" spans="4:6">
      <c r="D33" s="6" t="s">
        <v>128</v>
      </c>
      <c r="E33" s="123">
        <v>462.19663278425401</v>
      </c>
      <c r="F33">
        <v>2018</v>
      </c>
    </row>
    <row r="34" spans="4:6">
      <c r="D34" s="6" t="s">
        <v>115</v>
      </c>
      <c r="E34" s="123">
        <v>468.01172728913298</v>
      </c>
      <c r="F34">
        <v>2018</v>
      </c>
    </row>
    <row r="35" spans="4:6">
      <c r="D35" s="6" t="s">
        <v>125</v>
      </c>
      <c r="E35" s="123">
        <v>529.13543338358795</v>
      </c>
      <c r="F35">
        <v>2018</v>
      </c>
    </row>
    <row r="36" spans="4:6">
      <c r="D36" s="6" t="s">
        <v>135</v>
      </c>
      <c r="E36" s="123">
        <v>519.00725485820703</v>
      </c>
      <c r="F36">
        <v>2018</v>
      </c>
    </row>
    <row r="37" spans="4:6">
      <c r="D37" s="6" t="s">
        <v>98</v>
      </c>
      <c r="E37" s="123">
        <v>487.25058821937</v>
      </c>
      <c r="F37">
        <v>2018</v>
      </c>
    </row>
    <row r="38" spans="4:6">
      <c r="D38" s="6" t="s">
        <v>97</v>
      </c>
      <c r="E38" s="123">
        <v>482.067012707652</v>
      </c>
      <c r="F38">
        <v>2018</v>
      </c>
    </row>
    <row r="39" spans="4:6">
      <c r="D39" s="6" t="s">
        <v>100</v>
      </c>
      <c r="E39" s="123">
        <v>476.76940591543803</v>
      </c>
      <c r="F39">
        <v>2018</v>
      </c>
    </row>
    <row r="40" spans="4:6">
      <c r="D40" s="6" t="s">
        <v>130</v>
      </c>
      <c r="E40" s="123">
        <v>419.20471927474</v>
      </c>
      <c r="F40">
        <v>2018</v>
      </c>
    </row>
    <row r="41" spans="4:6">
      <c r="D41" s="6" t="s">
        <v>111</v>
      </c>
      <c r="E41" s="123">
        <v>503.383819429651</v>
      </c>
      <c r="F41">
        <v>2018</v>
      </c>
    </row>
    <row r="42" spans="4:6">
      <c r="D42" s="6" t="s">
        <v>131</v>
      </c>
      <c r="E42" s="123">
        <v>508.49072143894603</v>
      </c>
      <c r="F42">
        <v>2018</v>
      </c>
    </row>
    <row r="43" spans="4:6">
      <c r="D43" s="6" t="s">
        <v>110</v>
      </c>
      <c r="E43" s="123">
        <v>490.413149379895</v>
      </c>
      <c r="F43">
        <v>2018</v>
      </c>
    </row>
    <row r="44" spans="4:6">
      <c r="D44" s="6" t="s">
        <v>104</v>
      </c>
      <c r="E44" s="123">
        <v>511.03556192996399</v>
      </c>
      <c r="F44">
        <v>2018</v>
      </c>
    </row>
    <row r="45" spans="4:6">
      <c r="D45" s="6" t="s">
        <v>119</v>
      </c>
      <c r="E45" s="123">
        <v>491.67732849961197</v>
      </c>
      <c r="F45">
        <v>2018</v>
      </c>
    </row>
    <row r="46" spans="4:6">
      <c r="D46" s="6" t="s">
        <v>137</v>
      </c>
      <c r="E46" s="123">
        <v>464.047578171596</v>
      </c>
      <c r="F46">
        <v>2018</v>
      </c>
    </row>
    <row r="47" spans="4:6">
      <c r="D47" s="6" t="s">
        <v>112</v>
      </c>
      <c r="E47" s="123">
        <v>507.00654589979303</v>
      </c>
      <c r="F47">
        <v>2018</v>
      </c>
    </row>
    <row r="48" spans="4:6">
      <c r="D48" s="6" t="s">
        <v>120</v>
      </c>
      <c r="E48" s="123">
        <v>483.25204266083398</v>
      </c>
      <c r="F48">
        <v>2018</v>
      </c>
    </row>
    <row r="49" spans="4:6">
      <c r="D49" s="6" t="s">
        <v>95</v>
      </c>
      <c r="E49" s="123">
        <v>499.44469009078301</v>
      </c>
      <c r="F49">
        <v>2018</v>
      </c>
    </row>
    <row r="50" spans="4:6">
      <c r="D50" s="6" t="s">
        <v>105</v>
      </c>
      <c r="E50" s="123">
        <v>495.27628790703898</v>
      </c>
      <c r="F50">
        <v>2018</v>
      </c>
    </row>
    <row r="51" spans="4:6">
      <c r="D51" s="6" t="s">
        <v>116</v>
      </c>
      <c r="E51" s="123">
        <v>468.29961800713102</v>
      </c>
      <c r="F51">
        <v>2018</v>
      </c>
    </row>
    <row r="52" spans="4:6">
      <c r="D52" s="6" t="s">
        <v>108</v>
      </c>
      <c r="E52" s="123">
        <v>504.66747364428699</v>
      </c>
      <c r="F52">
        <v>2018</v>
      </c>
    </row>
    <row r="53" spans="4:6">
      <c r="D53" s="6" t="s">
        <v>123</v>
      </c>
      <c r="E53" s="123">
        <v>502.38003193814097</v>
      </c>
      <c r="F53">
        <v>2018</v>
      </c>
    </row>
  </sheetData>
  <hyperlinks>
    <hyperlink ref="B8" r:id="rId1" xr:uid="{5EDCC9B0-93BC-421F-9BFE-BCF73B1456BA}"/>
  </hyperlinks>
  <pageMargins left="0.7" right="0.7" top="0.75" bottom="0.75" header="0.3" footer="0.3"/>
  <pageSetup paperSize="9" orientation="portrait"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A749-4A33-49D3-9B45-FA8A5893ADBF}">
  <dimension ref="A1:J52"/>
  <sheetViews>
    <sheetView zoomScaleNormal="100" workbookViewId="0">
      <selection activeCell="H30" sqref="H30"/>
    </sheetView>
  </sheetViews>
  <sheetFormatPr defaultRowHeight="15"/>
  <cols>
    <col min="1" max="1" width="31.28515625" customWidth="1"/>
    <col min="2" max="2" width="8.5703125" customWidth="1"/>
    <col min="3" max="3" width="7.42578125" customWidth="1"/>
    <col min="4" max="4" width="8.7109375" style="6" customWidth="1"/>
    <col min="5" max="5" width="9.7109375" customWidth="1"/>
    <col min="6" max="6" width="19.28515625" customWidth="1"/>
    <col min="7" max="7" width="9.42578125" customWidth="1"/>
    <col min="8" max="8" width="7.85546875" customWidth="1"/>
    <col min="21" max="21" width="19" customWidth="1"/>
  </cols>
  <sheetData>
    <row r="1" spans="1:10">
      <c r="A1" t="s">
        <v>77</v>
      </c>
      <c r="B1" s="198" t="s">
        <v>37</v>
      </c>
    </row>
    <row r="2" spans="1:10">
      <c r="A2" t="s">
        <v>78</v>
      </c>
      <c r="B2" t="s">
        <v>420</v>
      </c>
    </row>
    <row r="3" spans="1:10">
      <c r="A3" s="9" t="s">
        <v>80</v>
      </c>
      <c r="B3" s="132" t="s">
        <v>133</v>
      </c>
    </row>
    <row r="4" spans="1:10">
      <c r="A4" t="s">
        <v>82</v>
      </c>
      <c r="B4" s="8" t="str">
        <f>IF(B3="Yes",IF(B11&lt;=0.02,"Yes","No"),IF(B11&gt;=-0.02,"Yes","No"))</f>
        <v>No</v>
      </c>
    </row>
    <row r="5" spans="1:10">
      <c r="A5" t="s">
        <v>83</v>
      </c>
      <c r="B5" s="10" t="str">
        <f>IF(B3="Yes",IF(G10&gt;G11,"No","Yes"),IF(G10&gt;G11,"Yes","No"))</f>
        <v>Yes</v>
      </c>
    </row>
    <row r="6" spans="1:10">
      <c r="A6" t="s">
        <v>4</v>
      </c>
      <c r="B6" s="11" t="s">
        <v>7</v>
      </c>
    </row>
    <row r="7" spans="1:10">
      <c r="A7" t="s">
        <v>5</v>
      </c>
      <c r="B7" t="s">
        <v>421</v>
      </c>
    </row>
    <row r="8" spans="1:10">
      <c r="A8" t="s">
        <v>85</v>
      </c>
      <c r="B8" s="42" t="s">
        <v>422</v>
      </c>
    </row>
    <row r="10" spans="1:10">
      <c r="F10" s="49" t="s">
        <v>87</v>
      </c>
      <c r="G10" s="16">
        <f>G16</f>
        <v>18.899999999999999</v>
      </c>
      <c r="H10" s="16">
        <f>H16</f>
        <v>22.4</v>
      </c>
      <c r="I10" s="16">
        <f>I16</f>
        <v>19.600000000000001</v>
      </c>
    </row>
    <row r="11" spans="1:10">
      <c r="A11" s="43" t="s">
        <v>88</v>
      </c>
      <c r="B11" s="5">
        <f>B21/B17-1</f>
        <v>0.46511627906976738</v>
      </c>
      <c r="C11" s="5">
        <f>C21/C16-1</f>
        <v>0.56643356643356624</v>
      </c>
      <c r="D11" s="139">
        <f>D21/D18-1</f>
        <v>0.38028169014084523</v>
      </c>
      <c r="F11" s="49" t="s">
        <v>89</v>
      </c>
      <c r="G11" s="16">
        <f>SUM(G16:G53)/COUNTA(G16:G53)</f>
        <v>21.975675675675678</v>
      </c>
      <c r="H11" s="16">
        <f>SUM(H16:H53)/COUNTA(H16:H53)</f>
        <v>23.978378378378384</v>
      </c>
      <c r="I11" s="16">
        <f>SUM(I16:I53)/COUNTA(I16:I53)</f>
        <v>22.644444444444446</v>
      </c>
    </row>
    <row r="12" spans="1:10">
      <c r="B12" s="5"/>
      <c r="C12" s="5"/>
      <c r="D12" s="139"/>
      <c r="F12" s="49" t="s">
        <v>90</v>
      </c>
      <c r="G12" s="18">
        <f>COUNTA(G16:G52)</f>
        <v>37</v>
      </c>
      <c r="H12" s="18">
        <f t="shared" ref="H12:I12" si="0">COUNTA(H16:H52)</f>
        <v>37</v>
      </c>
      <c r="I12" s="18">
        <f t="shared" si="0"/>
        <v>36</v>
      </c>
    </row>
    <row r="13" spans="1:10">
      <c r="B13" s="5"/>
      <c r="C13" s="5"/>
      <c r="D13" s="139"/>
      <c r="F13" s="49" t="s">
        <v>91</v>
      </c>
      <c r="G13">
        <f>_xlfn.RANK.EQ(G16,G16:G53,1)</f>
        <v>15</v>
      </c>
      <c r="H13">
        <f t="shared" ref="H13:I13" si="1">_xlfn.RANK.EQ(H16,H16:H53,1)</f>
        <v>23</v>
      </c>
      <c r="I13">
        <f t="shared" si="1"/>
        <v>15</v>
      </c>
    </row>
    <row r="15" spans="1:10">
      <c r="A15" s="197" t="s">
        <v>92</v>
      </c>
      <c r="B15" s="197" t="s">
        <v>423</v>
      </c>
      <c r="C15" s="197" t="s">
        <v>424</v>
      </c>
      <c r="D15" s="197" t="s">
        <v>425</v>
      </c>
      <c r="F15" s="197" t="s">
        <v>246</v>
      </c>
      <c r="G15" s="197" t="s">
        <v>423</v>
      </c>
      <c r="H15" s="197" t="s">
        <v>424</v>
      </c>
      <c r="I15" s="197" t="s">
        <v>425</v>
      </c>
      <c r="J15" s="197" t="s">
        <v>92</v>
      </c>
    </row>
    <row r="16" spans="1:10">
      <c r="A16" s="17">
        <v>2003</v>
      </c>
      <c r="C16" s="17">
        <v>14.3</v>
      </c>
      <c r="F16" t="s">
        <v>87</v>
      </c>
      <c r="G16" s="16">
        <v>18.899999999999999</v>
      </c>
      <c r="H16" s="16">
        <v>22.4</v>
      </c>
      <c r="I16" s="16">
        <v>19.600000000000001</v>
      </c>
      <c r="J16" s="18">
        <v>2018</v>
      </c>
    </row>
    <row r="17" spans="1:10">
      <c r="A17" s="17">
        <v>2006</v>
      </c>
      <c r="B17" s="17">
        <v>12.9</v>
      </c>
      <c r="C17" s="17">
        <v>13</v>
      </c>
      <c r="F17" t="s">
        <v>114</v>
      </c>
      <c r="G17" s="16">
        <v>21.9</v>
      </c>
      <c r="H17" s="16">
        <v>21.1</v>
      </c>
      <c r="I17" s="16">
        <v>23.6</v>
      </c>
      <c r="J17" s="18">
        <v>2018</v>
      </c>
    </row>
    <row r="18" spans="1:10">
      <c r="A18" s="17">
        <v>2009</v>
      </c>
      <c r="B18" s="17">
        <v>12.6</v>
      </c>
      <c r="C18" s="17">
        <v>15.9</v>
      </c>
      <c r="D18" s="140">
        <v>14.2</v>
      </c>
      <c r="F18" t="s">
        <v>101</v>
      </c>
      <c r="G18" s="16">
        <v>20</v>
      </c>
      <c r="H18" s="16">
        <v>19.7</v>
      </c>
      <c r="I18" s="16">
        <v>21.3</v>
      </c>
      <c r="J18" s="18">
        <v>2018</v>
      </c>
    </row>
    <row r="19" spans="1:10">
      <c r="A19" s="17">
        <v>2012</v>
      </c>
      <c r="B19" s="17">
        <v>13.6</v>
      </c>
      <c r="C19" s="17">
        <v>19.7</v>
      </c>
      <c r="D19" s="140">
        <v>14.2</v>
      </c>
      <c r="F19" t="s">
        <v>107</v>
      </c>
      <c r="G19" s="16">
        <v>13.4</v>
      </c>
      <c r="H19" s="16">
        <v>16.3</v>
      </c>
      <c r="I19" s="16">
        <v>13.8</v>
      </c>
      <c r="J19" s="18">
        <v>2018</v>
      </c>
    </row>
    <row r="20" spans="1:10">
      <c r="A20" s="17">
        <v>2015</v>
      </c>
      <c r="B20" s="17">
        <v>17.600000000000001</v>
      </c>
      <c r="C20" s="17">
        <v>22</v>
      </c>
      <c r="D20" s="140">
        <v>18.100000000000001</v>
      </c>
      <c r="F20" t="s">
        <v>126</v>
      </c>
      <c r="G20" s="16">
        <v>35.299999999999997</v>
      </c>
      <c r="H20" s="16">
        <v>51.9</v>
      </c>
      <c r="I20" s="16">
        <v>31.7</v>
      </c>
      <c r="J20" s="18">
        <v>2018</v>
      </c>
    </row>
    <row r="21" spans="1:10">
      <c r="A21" s="17">
        <v>2018</v>
      </c>
      <c r="B21" s="17">
        <v>18.899999999999999</v>
      </c>
      <c r="C21" s="17">
        <v>22.4</v>
      </c>
      <c r="D21" s="140">
        <v>19.600000000000001</v>
      </c>
      <c r="F21" t="s">
        <v>127</v>
      </c>
      <c r="G21" s="16">
        <v>50.4</v>
      </c>
      <c r="H21" s="16">
        <v>65.400000000000006</v>
      </c>
      <c r="I21" s="16">
        <v>49.9</v>
      </c>
      <c r="J21" s="18">
        <v>2018</v>
      </c>
    </row>
    <row r="22" spans="1:10">
      <c r="F22" t="s">
        <v>426</v>
      </c>
      <c r="G22" s="16">
        <v>18.8</v>
      </c>
      <c r="H22" s="16">
        <v>20.399999999999999</v>
      </c>
      <c r="I22" s="16">
        <v>20.7</v>
      </c>
      <c r="J22" s="18">
        <v>2018</v>
      </c>
    </row>
    <row r="23" spans="1:10">
      <c r="F23" t="s">
        <v>103</v>
      </c>
      <c r="G23" s="16">
        <v>18.7</v>
      </c>
      <c r="H23" s="16">
        <v>14.6</v>
      </c>
      <c r="I23" s="16">
        <v>16</v>
      </c>
      <c r="J23" s="18">
        <v>2018</v>
      </c>
    </row>
    <row r="24" spans="1:10">
      <c r="F24" t="s">
        <v>99</v>
      </c>
      <c r="G24" s="16">
        <v>8.8000000000000007</v>
      </c>
      <c r="H24" s="16">
        <v>10.199999999999999</v>
      </c>
      <c r="I24" s="16">
        <v>11.1</v>
      </c>
      <c r="J24" s="18">
        <v>2018</v>
      </c>
    </row>
    <row r="25" spans="1:10">
      <c r="F25" t="s">
        <v>96</v>
      </c>
      <c r="G25" s="16">
        <v>12.9</v>
      </c>
      <c r="H25" s="16">
        <v>15</v>
      </c>
      <c r="I25" s="16">
        <v>13.5</v>
      </c>
      <c r="J25" s="18">
        <v>2018</v>
      </c>
    </row>
    <row r="26" spans="1:10">
      <c r="F26" t="s">
        <v>121</v>
      </c>
      <c r="G26" s="16">
        <v>20.5</v>
      </c>
      <c r="H26" s="16">
        <v>21.3</v>
      </c>
      <c r="I26" s="16">
        <v>20.9</v>
      </c>
      <c r="J26" s="18">
        <v>2018</v>
      </c>
    </row>
    <row r="27" spans="1:10">
      <c r="F27" t="s">
        <v>102</v>
      </c>
      <c r="G27" s="16">
        <v>19.600000000000001</v>
      </c>
      <c r="H27" s="16">
        <v>21.1</v>
      </c>
      <c r="I27" s="16">
        <v>20.7</v>
      </c>
      <c r="J27" s="18">
        <v>2018</v>
      </c>
    </row>
    <row r="28" spans="1:10">
      <c r="F28" t="s">
        <v>122</v>
      </c>
      <c r="G28" s="16">
        <v>31.7</v>
      </c>
      <c r="H28" s="16">
        <v>35.799999999999997</v>
      </c>
      <c r="I28" s="16">
        <v>30.5</v>
      </c>
      <c r="J28" s="18">
        <v>2018</v>
      </c>
    </row>
    <row r="29" spans="1:10">
      <c r="F29" t="s">
        <v>118</v>
      </c>
      <c r="G29" s="16">
        <v>24.1</v>
      </c>
      <c r="H29" s="16">
        <v>25.6</v>
      </c>
      <c r="I29" s="16">
        <v>25.3</v>
      </c>
      <c r="J29" s="18">
        <v>2018</v>
      </c>
    </row>
    <row r="30" spans="1:10">
      <c r="F30" t="s">
        <v>117</v>
      </c>
      <c r="G30" s="16">
        <v>25</v>
      </c>
      <c r="H30" s="16">
        <v>20.7</v>
      </c>
      <c r="I30" s="16">
        <v>26.4</v>
      </c>
      <c r="J30" s="18">
        <v>2018</v>
      </c>
    </row>
    <row r="31" spans="1:10">
      <c r="F31" t="s">
        <v>113</v>
      </c>
      <c r="G31" s="16">
        <v>17</v>
      </c>
      <c r="H31" s="16">
        <v>15.7</v>
      </c>
      <c r="I31" s="16">
        <v>11.8</v>
      </c>
      <c r="J31" s="18">
        <v>2018</v>
      </c>
    </row>
    <row r="32" spans="1:10">
      <c r="F32" t="s">
        <v>128</v>
      </c>
      <c r="G32" s="16">
        <v>33.1</v>
      </c>
      <c r="H32" s="16">
        <v>34.1</v>
      </c>
      <c r="I32" s="16">
        <v>31.1</v>
      </c>
      <c r="J32" s="18">
        <v>2018</v>
      </c>
    </row>
    <row r="33" spans="6:10">
      <c r="F33" t="s">
        <v>115</v>
      </c>
      <c r="G33" s="16">
        <v>25.9</v>
      </c>
      <c r="H33" s="16">
        <v>23.8</v>
      </c>
      <c r="I33" s="16">
        <v>23.3</v>
      </c>
      <c r="J33" s="18">
        <v>2018</v>
      </c>
    </row>
    <row r="34" spans="6:10">
      <c r="F34" t="s">
        <v>125</v>
      </c>
      <c r="G34" s="16">
        <v>10.8</v>
      </c>
      <c r="H34" s="16">
        <v>11.5</v>
      </c>
      <c r="I34" s="16">
        <v>16.8</v>
      </c>
      <c r="J34" s="18">
        <v>2018</v>
      </c>
    </row>
    <row r="35" spans="6:10">
      <c r="F35" t="s">
        <v>135</v>
      </c>
      <c r="G35" s="16">
        <v>14.2</v>
      </c>
      <c r="H35" s="16">
        <v>15</v>
      </c>
      <c r="I35" s="16">
        <v>15.1</v>
      </c>
      <c r="J35" s="18">
        <v>2018</v>
      </c>
    </row>
    <row r="36" spans="6:10">
      <c r="F36" t="s">
        <v>98</v>
      </c>
      <c r="G36" s="16">
        <v>18.5</v>
      </c>
      <c r="H36" s="16">
        <v>17.3</v>
      </c>
      <c r="I36" s="16">
        <v>22.4</v>
      </c>
      <c r="J36" s="18">
        <v>2018</v>
      </c>
    </row>
    <row r="37" spans="6:10">
      <c r="F37" t="s">
        <v>97</v>
      </c>
      <c r="G37" s="16">
        <v>22.2</v>
      </c>
      <c r="H37" s="16">
        <v>25.6</v>
      </c>
      <c r="I37" s="16">
        <v>24.4</v>
      </c>
      <c r="J37" s="18">
        <v>2018</v>
      </c>
    </row>
    <row r="38" spans="6:10">
      <c r="F38" t="s">
        <v>100</v>
      </c>
      <c r="G38" s="16">
        <v>26.8</v>
      </c>
      <c r="H38" s="16">
        <v>27.2</v>
      </c>
      <c r="I38" s="16">
        <v>29.3</v>
      </c>
      <c r="J38" s="18">
        <v>2018</v>
      </c>
    </row>
    <row r="39" spans="6:10">
      <c r="F39" t="s">
        <v>130</v>
      </c>
      <c r="G39" s="16">
        <v>46.8</v>
      </c>
      <c r="H39" s="16">
        <v>56.2</v>
      </c>
      <c r="I39" s="16">
        <v>44.7</v>
      </c>
      <c r="J39" s="18">
        <v>2018</v>
      </c>
    </row>
    <row r="40" spans="6:10">
      <c r="F40" t="s">
        <v>111</v>
      </c>
      <c r="G40" s="16">
        <v>20</v>
      </c>
      <c r="H40" s="16">
        <v>15.8</v>
      </c>
      <c r="I40" s="16">
        <v>24.1</v>
      </c>
      <c r="J40" s="18">
        <v>2018</v>
      </c>
    </row>
    <row r="41" spans="6:10">
      <c r="F41" t="s">
        <v>427</v>
      </c>
      <c r="G41" s="16">
        <v>18</v>
      </c>
      <c r="H41" s="16">
        <v>21.8</v>
      </c>
      <c r="I41" s="16">
        <v>19</v>
      </c>
      <c r="J41" s="18">
        <v>2018</v>
      </c>
    </row>
    <row r="42" spans="6:10">
      <c r="F42" t="s">
        <v>110</v>
      </c>
      <c r="G42" s="16">
        <v>20.8</v>
      </c>
      <c r="H42" s="16">
        <v>18.899999999999999</v>
      </c>
      <c r="I42" s="16">
        <v>19.3</v>
      </c>
      <c r="J42" s="18">
        <v>2018</v>
      </c>
    </row>
    <row r="43" spans="6:10">
      <c r="F43" t="s">
        <v>104</v>
      </c>
      <c r="G43" s="16">
        <v>13.8</v>
      </c>
      <c r="H43" s="16">
        <v>14.7</v>
      </c>
      <c r="I43" s="16">
        <v>14.7</v>
      </c>
      <c r="J43" s="18">
        <v>2018</v>
      </c>
    </row>
    <row r="44" spans="6:10">
      <c r="F44" t="s">
        <v>428</v>
      </c>
      <c r="G44" s="16">
        <v>19.600000000000001</v>
      </c>
      <c r="H44" s="16">
        <v>23.3</v>
      </c>
      <c r="I44" s="16">
        <v>20.2</v>
      </c>
      <c r="J44" s="18">
        <v>2018</v>
      </c>
    </row>
    <row r="45" spans="6:10">
      <c r="F45" t="s">
        <v>429</v>
      </c>
      <c r="G45" s="16">
        <v>29.3</v>
      </c>
      <c r="H45" s="16">
        <v>25.1</v>
      </c>
      <c r="I45" s="16">
        <v>31.4</v>
      </c>
      <c r="J45" s="18">
        <v>2018</v>
      </c>
    </row>
    <row r="46" spans="6:10">
      <c r="F46" t="s">
        <v>112</v>
      </c>
      <c r="G46" s="16">
        <v>14.6</v>
      </c>
      <c r="H46" s="16">
        <v>16.399999999999999</v>
      </c>
      <c r="I46" s="16">
        <v>17.899999999999999</v>
      </c>
      <c r="J46" s="18">
        <v>2018</v>
      </c>
    </row>
    <row r="47" spans="6:10">
      <c r="F47" t="s">
        <v>120</v>
      </c>
      <c r="G47" s="16">
        <v>21.3</v>
      </c>
      <c r="H47" s="16">
        <v>24.7</v>
      </c>
      <c r="I47" s="16"/>
      <c r="J47" s="18">
        <v>2018</v>
      </c>
    </row>
    <row r="48" spans="6:10">
      <c r="F48" t="s">
        <v>95</v>
      </c>
      <c r="G48">
        <v>19</v>
      </c>
      <c r="H48">
        <v>18.8</v>
      </c>
      <c r="I48">
        <v>18.399999999999999</v>
      </c>
      <c r="J48" s="18">
        <v>2018</v>
      </c>
    </row>
    <row r="49" spans="6:10">
      <c r="F49" t="s">
        <v>105</v>
      </c>
      <c r="G49">
        <v>20.2</v>
      </c>
      <c r="H49">
        <v>16.8</v>
      </c>
      <c r="I49">
        <v>23.6</v>
      </c>
      <c r="J49" s="18">
        <v>2018</v>
      </c>
    </row>
    <row r="50" spans="6:10">
      <c r="F50" t="s">
        <v>116</v>
      </c>
      <c r="G50">
        <v>25.2</v>
      </c>
      <c r="H50">
        <v>36.700000000000003</v>
      </c>
      <c r="I50">
        <v>26.1</v>
      </c>
      <c r="J50" s="18">
        <v>2018</v>
      </c>
    </row>
    <row r="51" spans="6:10">
      <c r="F51" t="s">
        <v>430</v>
      </c>
      <c r="G51">
        <v>17.399999999999999</v>
      </c>
      <c r="H51">
        <v>19.2</v>
      </c>
      <c r="I51">
        <v>17.3</v>
      </c>
      <c r="J51" s="18">
        <v>2018</v>
      </c>
    </row>
    <row r="52" spans="6:10">
      <c r="F52" t="s">
        <v>431</v>
      </c>
      <c r="G52">
        <v>18.600000000000001</v>
      </c>
      <c r="H52">
        <v>27.1</v>
      </c>
      <c r="I52">
        <v>19.3</v>
      </c>
      <c r="J52" s="18">
        <v>2018</v>
      </c>
    </row>
  </sheetData>
  <phoneticPr fontId="14" type="noConversion"/>
  <hyperlinks>
    <hyperlink ref="B8" r:id="rId1" display="https://gpseducation.oecd.org/IndicatorExplorer?plotter=h5&amp;query=2&amp;indicators=R000*R004*R006*R007*R008*R095*R096*R003*R011*R012*R002*R009*R010*M000*M004*M006*M007*M008*M095*M096*M003*M011*M012*M002*M009*M010*S000*S004*S006*S007*S008*S095*S096*S003*S011*S012*S002*S009*S010*N058*N059*N017*N081*N288*N121*N123*N122*N125*N126*N206*N278*N282*N283*N004*N005*N164*N276*N190*N284*N285*N286*N275*N287*N289*N213*N277*N273*N274*R019*R053*R054*R055*R056*R057*R058*R061*R062*R063*R064*R065*R066*R073*R074*R075*R026*R052*R097*N011*N128*N279*N280*N281*N090*X019*X020*X021*X022*X023*X025*X026*X027*X028*X029*X030*X031" xr:uid="{AE627ED4-DC3C-4A96-A3D4-76CA26611456}"/>
  </hyperlinks>
  <pageMargins left="0.7" right="0.7" top="0.75" bottom="0.75" header="0.3" footer="0.3"/>
  <pageSetup paperSize="9"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3BC36-B19D-4206-8107-2903159ADA74}">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38</v>
      </c>
    </row>
    <row r="2" spans="1:6">
      <c r="A2" t="s">
        <v>78</v>
      </c>
      <c r="B2" t="s">
        <v>432</v>
      </c>
    </row>
    <row r="3" spans="1:6">
      <c r="A3" s="9" t="s">
        <v>80</v>
      </c>
      <c r="B3" s="132" t="s">
        <v>81</v>
      </c>
    </row>
    <row r="4" spans="1:6">
      <c r="A4" t="s">
        <v>82</v>
      </c>
      <c r="B4" s="141" t="s">
        <v>9</v>
      </c>
    </row>
    <row r="5" spans="1:6">
      <c r="A5" t="s">
        <v>83</v>
      </c>
      <c r="B5" s="141" t="s">
        <v>9</v>
      </c>
    </row>
    <row r="6" spans="1:6">
      <c r="A6" t="s">
        <v>4</v>
      </c>
      <c r="B6" s="141" t="s">
        <v>9</v>
      </c>
    </row>
    <row r="7" spans="1:6">
      <c r="A7" t="s">
        <v>5</v>
      </c>
      <c r="B7" t="s">
        <v>9</v>
      </c>
    </row>
    <row r="8" spans="1:6">
      <c r="A8" t="s">
        <v>85</v>
      </c>
      <c r="B8" s="42" t="s">
        <v>409</v>
      </c>
    </row>
    <row r="10" spans="1:6">
      <c r="D10" s="49" t="s">
        <v>87</v>
      </c>
      <c r="E10" s="127" t="s">
        <v>195</v>
      </c>
    </row>
    <row r="11" spans="1:6">
      <c r="A11" s="43" t="s">
        <v>88</v>
      </c>
      <c r="B11" s="139" t="s">
        <v>195</v>
      </c>
      <c r="D11" s="49" t="s">
        <v>89</v>
      </c>
      <c r="E11" s="16">
        <f>AVERAGE(E16:E53)</f>
        <v>93.190447074643671</v>
      </c>
    </row>
    <row r="12" spans="1:6">
      <c r="B12" s="5"/>
      <c r="D12" s="49" t="s">
        <v>90</v>
      </c>
      <c r="E12" s="18">
        <f>COUNTA(E16:E53)</f>
        <v>26</v>
      </c>
    </row>
    <row r="13" spans="1:6">
      <c r="B13" s="5"/>
      <c r="D13" s="49" t="s">
        <v>91</v>
      </c>
      <c r="E13" s="6" t="s">
        <v>195</v>
      </c>
    </row>
    <row r="15" spans="1:6">
      <c r="A15" s="197" t="s">
        <v>92</v>
      </c>
      <c r="B15" s="197" t="s">
        <v>87</v>
      </c>
      <c r="D15" s="197" t="s">
        <v>246</v>
      </c>
      <c r="E15" s="197" t="s">
        <v>94</v>
      </c>
      <c r="F15" s="197" t="s">
        <v>92</v>
      </c>
    </row>
    <row r="16" spans="1:6">
      <c r="A16" s="6" t="s">
        <v>195</v>
      </c>
      <c r="B16" s="6" t="s">
        <v>195</v>
      </c>
      <c r="D16" s="6" t="s">
        <v>87</v>
      </c>
    </row>
    <row r="17" spans="4:6">
      <c r="D17" s="6" t="s">
        <v>114</v>
      </c>
      <c r="E17" s="123">
        <v>98.410807112731618</v>
      </c>
      <c r="F17">
        <v>2012</v>
      </c>
    </row>
    <row r="18" spans="4:6">
      <c r="D18" s="6" t="s">
        <v>101</v>
      </c>
      <c r="E18" s="123">
        <v>94.893798533376554</v>
      </c>
      <c r="F18">
        <v>2012</v>
      </c>
    </row>
    <row r="19" spans="4:6">
      <c r="D19" s="6" t="s">
        <v>107</v>
      </c>
      <c r="E19" s="123"/>
    </row>
    <row r="20" spans="4:6">
      <c r="D20" s="6" t="s">
        <v>126</v>
      </c>
      <c r="E20" s="123"/>
    </row>
    <row r="21" spans="4:6">
      <c r="D21" s="6" t="s">
        <v>127</v>
      </c>
      <c r="E21" s="123"/>
    </row>
    <row r="22" spans="4:6">
      <c r="D22" s="6" t="s">
        <v>124</v>
      </c>
      <c r="E22" s="123"/>
    </row>
    <row r="23" spans="4:6">
      <c r="D23" s="6" t="s">
        <v>136</v>
      </c>
      <c r="E23" s="123">
        <v>97.722734975988899</v>
      </c>
      <c r="F23">
        <v>2012</v>
      </c>
    </row>
    <row r="24" spans="4:6">
      <c r="D24" s="6" t="s">
        <v>103</v>
      </c>
      <c r="E24" s="123">
        <v>89.181459634138506</v>
      </c>
      <c r="F24">
        <v>2012</v>
      </c>
    </row>
    <row r="25" spans="4:6">
      <c r="D25" s="6" t="s">
        <v>99</v>
      </c>
      <c r="E25" s="123">
        <v>97.249726574087049</v>
      </c>
      <c r="F25">
        <v>2012</v>
      </c>
    </row>
    <row r="26" spans="4:6">
      <c r="D26" s="6" t="s">
        <v>96</v>
      </c>
      <c r="E26" s="123">
        <v>99.851848539181873</v>
      </c>
      <c r="F26">
        <v>2012</v>
      </c>
    </row>
    <row r="27" spans="4:6">
      <c r="D27" s="6" t="s">
        <v>121</v>
      </c>
      <c r="E27" s="123">
        <v>93.028362578888178</v>
      </c>
      <c r="F27">
        <v>2012</v>
      </c>
    </row>
    <row r="28" spans="4:6">
      <c r="D28" s="6" t="s">
        <v>102</v>
      </c>
      <c r="E28" s="123">
        <v>95.925609603189741</v>
      </c>
      <c r="F28">
        <v>2012</v>
      </c>
    </row>
    <row r="29" spans="4:6">
      <c r="D29" s="6" t="s">
        <v>122</v>
      </c>
      <c r="E29" s="123">
        <v>93.85364114019896</v>
      </c>
      <c r="F29">
        <v>2012</v>
      </c>
    </row>
    <row r="30" spans="4:6">
      <c r="D30" s="6" t="s">
        <v>118</v>
      </c>
      <c r="E30" s="123">
        <v>91.491739826154415</v>
      </c>
      <c r="F30">
        <v>2012</v>
      </c>
    </row>
    <row r="31" spans="4:6">
      <c r="D31" s="6" t="s">
        <v>117</v>
      </c>
      <c r="E31" s="123">
        <v>61.339148663484103</v>
      </c>
      <c r="F31">
        <v>2012</v>
      </c>
    </row>
    <row r="32" spans="4:6">
      <c r="D32" s="6" t="s">
        <v>113</v>
      </c>
      <c r="E32" s="123">
        <v>94.472286924041327</v>
      </c>
      <c r="F32">
        <v>2012</v>
      </c>
    </row>
    <row r="33" spans="4:6">
      <c r="D33" s="6" t="s">
        <v>128</v>
      </c>
      <c r="E33" s="123"/>
    </row>
    <row r="34" spans="4:6">
      <c r="D34" s="6" t="s">
        <v>115</v>
      </c>
      <c r="E34" s="123">
        <v>88.108644694444394</v>
      </c>
      <c r="F34">
        <v>2012</v>
      </c>
    </row>
    <row r="35" spans="4:6">
      <c r="D35" s="6" t="s">
        <v>125</v>
      </c>
      <c r="E35" s="123"/>
    </row>
    <row r="36" spans="4:6">
      <c r="D36" s="6" t="s">
        <v>135</v>
      </c>
      <c r="E36" s="123"/>
    </row>
    <row r="37" spans="4:6">
      <c r="D37" s="6" t="s">
        <v>98</v>
      </c>
      <c r="E37" s="123">
        <v>95.23481386650144</v>
      </c>
      <c r="F37">
        <v>2012</v>
      </c>
    </row>
    <row r="38" spans="4:6">
      <c r="D38" s="6" t="s">
        <v>97</v>
      </c>
      <c r="E38" s="123">
        <v>94.819016892386855</v>
      </c>
      <c r="F38">
        <v>2012</v>
      </c>
    </row>
    <row r="39" spans="4:6">
      <c r="D39" s="6" t="s">
        <v>100</v>
      </c>
      <c r="E39" s="123">
        <v>98.724294105902501</v>
      </c>
      <c r="F39">
        <v>2012</v>
      </c>
    </row>
    <row r="40" spans="4:6">
      <c r="D40" s="6" t="s">
        <v>130</v>
      </c>
      <c r="E40" s="123"/>
    </row>
    <row r="41" spans="4:6">
      <c r="D41" s="6" t="s">
        <v>111</v>
      </c>
      <c r="E41" s="123">
        <v>97.001811685184407</v>
      </c>
      <c r="F41">
        <v>2012</v>
      </c>
    </row>
    <row r="42" spans="4:6">
      <c r="D42" s="6" t="s">
        <v>131</v>
      </c>
      <c r="E42" s="123"/>
    </row>
    <row r="43" spans="4:6">
      <c r="D43" s="6" t="s">
        <v>110</v>
      </c>
      <c r="E43" s="123">
        <v>95.396114225058966</v>
      </c>
      <c r="F43">
        <v>2012</v>
      </c>
    </row>
    <row r="44" spans="4:6">
      <c r="D44" s="6" t="s">
        <v>104</v>
      </c>
      <c r="E44" s="123">
        <v>92.632024262275863</v>
      </c>
      <c r="F44">
        <v>2012</v>
      </c>
    </row>
    <row r="45" spans="4:6">
      <c r="D45" s="6" t="s">
        <v>119</v>
      </c>
      <c r="E45" s="123">
        <v>83.333682541678002</v>
      </c>
      <c r="F45">
        <v>2012</v>
      </c>
    </row>
    <row r="46" spans="4:6">
      <c r="D46" s="6" t="s">
        <v>137</v>
      </c>
      <c r="E46" s="123">
        <v>95.633467744135672</v>
      </c>
      <c r="F46">
        <v>2012</v>
      </c>
    </row>
    <row r="47" spans="4:6">
      <c r="D47" s="6" t="s">
        <v>112</v>
      </c>
      <c r="E47" s="123">
        <v>93.50308045790041</v>
      </c>
      <c r="F47">
        <v>2012</v>
      </c>
    </row>
    <row r="48" spans="4:6">
      <c r="D48" s="6" t="s">
        <v>120</v>
      </c>
      <c r="E48" s="123">
        <v>93.256712379642465</v>
      </c>
      <c r="F48">
        <v>2012</v>
      </c>
    </row>
    <row r="49" spans="4:6">
      <c r="D49" s="6" t="s">
        <v>95</v>
      </c>
      <c r="E49" s="123">
        <v>99.143134079723993</v>
      </c>
      <c r="F49">
        <v>2012</v>
      </c>
    </row>
    <row r="50" spans="4:6">
      <c r="D50" s="6" t="s">
        <v>105</v>
      </c>
      <c r="E50" s="123">
        <v>97.309643409050537</v>
      </c>
      <c r="F50">
        <v>2012</v>
      </c>
    </row>
    <row r="51" spans="4:6">
      <c r="D51" s="6" t="s">
        <v>138</v>
      </c>
      <c r="E51" s="123"/>
    </row>
    <row r="52" spans="4:6">
      <c r="D52" s="6" t="s">
        <v>108</v>
      </c>
      <c r="E52" s="123">
        <v>91.434019491388298</v>
      </c>
      <c r="F52">
        <v>2012</v>
      </c>
    </row>
    <row r="53" spans="4:6">
      <c r="D53" s="6" t="s">
        <v>123</v>
      </c>
    </row>
  </sheetData>
  <hyperlinks>
    <hyperlink ref="B8" r:id="rId1" xr:uid="{89833878-1901-40E3-8917-BC72C9260D33}"/>
  </hyperlinks>
  <pageMargins left="0.7" right="0.7" top="0.75" bottom="0.75" header="0.3" footer="0.3"/>
  <pageSetup paperSize="9"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4F453-A9C8-456A-B9BC-CCE404D55EE5}">
  <dimension ref="A1:I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9">
      <c r="A1" t="s">
        <v>77</v>
      </c>
      <c r="B1" s="198" t="s">
        <v>39</v>
      </c>
    </row>
    <row r="2" spans="1:9">
      <c r="A2" t="s">
        <v>78</v>
      </c>
      <c r="B2" t="s">
        <v>433</v>
      </c>
    </row>
    <row r="3" spans="1:9">
      <c r="A3" s="9" t="s">
        <v>80</v>
      </c>
      <c r="B3" s="132" t="s">
        <v>133</v>
      </c>
    </row>
    <row r="4" spans="1:9">
      <c r="A4" t="s">
        <v>82</v>
      </c>
      <c r="B4" s="10" t="str">
        <f>IF(B3="Yes",IF(B11&lt;=0.02,"Yes","No"),IF(B11&gt;=-0.02,"Yes","No"))</f>
        <v>Yes</v>
      </c>
    </row>
    <row r="5" spans="1:9">
      <c r="A5" t="s">
        <v>83</v>
      </c>
      <c r="B5" s="10" t="str">
        <f>IF(B3="Yes",IF(E10&gt;E11,"No","Yes"),IF(E10&gt;E11,"Yes","No"))</f>
        <v>Yes</v>
      </c>
    </row>
    <row r="6" spans="1:9">
      <c r="A6" t="s">
        <v>4</v>
      </c>
      <c r="B6" s="10" t="s">
        <v>6</v>
      </c>
    </row>
    <row r="7" spans="1:9">
      <c r="A7" t="s">
        <v>5</v>
      </c>
      <c r="B7" t="s">
        <v>434</v>
      </c>
    </row>
    <row r="8" spans="1:9">
      <c r="A8" t="s">
        <v>85</v>
      </c>
      <c r="B8" s="42" t="s">
        <v>409</v>
      </c>
    </row>
    <row r="9" spans="1:9">
      <c r="B9" s="42"/>
    </row>
    <row r="10" spans="1:9">
      <c r="D10" s="49" t="s">
        <v>87</v>
      </c>
      <c r="E10" s="123">
        <f>E16</f>
        <v>4.1099999999999999E-3</v>
      </c>
    </row>
    <row r="11" spans="1:9">
      <c r="A11" s="43" t="s">
        <v>88</v>
      </c>
      <c r="B11" s="5">
        <f>B30/B16-1</f>
        <v>-0.13291139240506333</v>
      </c>
      <c r="D11" s="49" t="s">
        <v>89</v>
      </c>
      <c r="E11" s="123">
        <f>AVERAGE(E16:E53)</f>
        <v>60.997497894736831</v>
      </c>
      <c r="I11" s="16"/>
    </row>
    <row r="12" spans="1:9">
      <c r="B12" s="5"/>
      <c r="D12" s="49" t="s">
        <v>90</v>
      </c>
      <c r="E12" s="18">
        <f>COUNTA(E16:E53)</f>
        <v>38</v>
      </c>
      <c r="I12" s="16"/>
    </row>
    <row r="13" spans="1:9">
      <c r="B13" s="5"/>
      <c r="D13" s="49" t="s">
        <v>91</v>
      </c>
      <c r="E13">
        <f>_xlfn.RANK.EQ(E16,E16:E53,1)</f>
        <v>4</v>
      </c>
      <c r="I13" s="16"/>
    </row>
    <row r="15" spans="1:9">
      <c r="A15" s="197" t="s">
        <v>92</v>
      </c>
      <c r="B15" s="197" t="s">
        <v>87</v>
      </c>
      <c r="C15" s="6"/>
      <c r="D15" s="197" t="s">
        <v>246</v>
      </c>
      <c r="E15" s="197" t="s">
        <v>94</v>
      </c>
      <c r="F15" s="197" t="s">
        <v>92</v>
      </c>
    </row>
    <row r="16" spans="1:9">
      <c r="A16" s="6">
        <v>2005</v>
      </c>
      <c r="B16" s="129">
        <v>4.7400000000000003E-3</v>
      </c>
      <c r="C16" s="6"/>
      <c r="D16" s="6" t="s">
        <v>87</v>
      </c>
      <c r="E16" s="129">
        <v>4.1099999999999999E-3</v>
      </c>
      <c r="F16" s="6">
        <v>2019</v>
      </c>
    </row>
    <row r="17" spans="1:6">
      <c r="A17" s="6">
        <v>2006</v>
      </c>
      <c r="C17" s="6"/>
      <c r="D17" s="6" t="s">
        <v>114</v>
      </c>
      <c r="E17" s="129">
        <v>82.410769999999999</v>
      </c>
      <c r="F17" s="6">
        <v>2019</v>
      </c>
    </row>
    <row r="18" spans="1:6">
      <c r="A18" s="6">
        <v>2007</v>
      </c>
      <c r="C18" s="6"/>
      <c r="D18" s="6" t="s">
        <v>101</v>
      </c>
      <c r="E18" s="129">
        <v>93.061880000000002</v>
      </c>
      <c r="F18" s="6">
        <v>2019</v>
      </c>
    </row>
    <row r="19" spans="1:6">
      <c r="A19" s="6">
        <v>2008</v>
      </c>
      <c r="C19" s="6"/>
      <c r="D19" s="6" t="s">
        <v>107</v>
      </c>
      <c r="E19" s="129">
        <v>1.76685</v>
      </c>
      <c r="F19" s="6">
        <v>2019</v>
      </c>
    </row>
    <row r="20" spans="1:6">
      <c r="A20" s="6">
        <v>2009</v>
      </c>
      <c r="C20" s="6"/>
      <c r="D20" s="6" t="s">
        <v>126</v>
      </c>
      <c r="E20" s="129">
        <v>98.618570000000005</v>
      </c>
      <c r="F20" s="6">
        <v>2019</v>
      </c>
    </row>
    <row r="21" spans="1:6">
      <c r="A21" s="6">
        <v>2010</v>
      </c>
      <c r="B21" s="129">
        <v>4.1099999999999999E-3</v>
      </c>
      <c r="C21" s="6"/>
      <c r="D21" s="6" t="s">
        <v>127</v>
      </c>
      <c r="E21" s="129">
        <v>99.315380000000005</v>
      </c>
      <c r="F21" s="6">
        <v>2019</v>
      </c>
    </row>
    <row r="22" spans="1:6">
      <c r="A22" s="6">
        <v>2011</v>
      </c>
      <c r="B22" s="129">
        <v>4.1099999999999999E-3</v>
      </c>
      <c r="C22" s="6"/>
      <c r="D22" s="6" t="s">
        <v>124</v>
      </c>
      <c r="E22" s="129">
        <v>99.865290000000002</v>
      </c>
      <c r="F22" s="6">
        <v>2019</v>
      </c>
    </row>
    <row r="23" spans="1:6">
      <c r="A23" s="6">
        <v>2012</v>
      </c>
      <c r="B23" s="129">
        <v>4.1099999999999999E-3</v>
      </c>
      <c r="C23" s="6"/>
      <c r="D23" s="6" t="s">
        <v>136</v>
      </c>
      <c r="E23" s="129">
        <v>99.672520000000006</v>
      </c>
      <c r="F23" s="6">
        <v>2019</v>
      </c>
    </row>
    <row r="24" spans="1:6">
      <c r="A24" s="6">
        <v>2013</v>
      </c>
      <c r="B24" s="129">
        <v>4.1099999999999999E-3</v>
      </c>
      <c r="C24" s="6"/>
      <c r="D24" s="6" t="s">
        <v>103</v>
      </c>
      <c r="E24" s="129">
        <v>36.412649999999999</v>
      </c>
      <c r="F24" s="6">
        <v>2019</v>
      </c>
    </row>
    <row r="25" spans="1:6">
      <c r="A25" s="6">
        <v>2014</v>
      </c>
      <c r="B25" s="129">
        <v>4.1099999999999999E-3</v>
      </c>
      <c r="C25" s="6"/>
      <c r="D25" s="6" t="s">
        <v>99</v>
      </c>
      <c r="E25" s="129">
        <v>0</v>
      </c>
      <c r="F25" s="6">
        <v>2019</v>
      </c>
    </row>
    <row r="26" spans="1:6">
      <c r="A26" s="6">
        <v>2015</v>
      </c>
      <c r="B26" s="129">
        <v>4.1099999999999999E-3</v>
      </c>
      <c r="C26" s="6"/>
      <c r="D26" s="6" t="s">
        <v>96</v>
      </c>
      <c r="E26" s="129">
        <v>0</v>
      </c>
      <c r="F26" s="6">
        <v>2019</v>
      </c>
    </row>
    <row r="27" spans="1:6">
      <c r="A27" s="6">
        <v>2016</v>
      </c>
      <c r="B27" s="129">
        <v>4.1099999999999999E-3</v>
      </c>
      <c r="C27" s="6"/>
      <c r="D27" s="6" t="s">
        <v>121</v>
      </c>
      <c r="E27" s="129">
        <v>69.266829999999999</v>
      </c>
      <c r="F27" s="6">
        <v>2019</v>
      </c>
    </row>
    <row r="28" spans="1:6">
      <c r="A28" s="6">
        <v>2017</v>
      </c>
      <c r="B28" s="129">
        <v>4.1099999999999999E-3</v>
      </c>
      <c r="C28" s="6"/>
      <c r="D28" s="6" t="s">
        <v>102</v>
      </c>
      <c r="E28" s="129">
        <v>86.830849999999998</v>
      </c>
      <c r="F28" s="6">
        <v>2019</v>
      </c>
    </row>
    <row r="29" spans="1:6">
      <c r="A29" s="6">
        <v>2018</v>
      </c>
      <c r="B29" s="129">
        <v>4.1099999999999999E-3</v>
      </c>
      <c r="C29" s="6"/>
      <c r="D29" s="6" t="s">
        <v>122</v>
      </c>
      <c r="E29" s="129">
        <v>96.611289999999997</v>
      </c>
      <c r="F29" s="6">
        <v>2019</v>
      </c>
    </row>
    <row r="30" spans="1:6">
      <c r="A30" s="6">
        <v>2019</v>
      </c>
      <c r="B30" s="129">
        <v>4.1099999999999999E-3</v>
      </c>
      <c r="C30" s="6"/>
      <c r="D30" s="6" t="s">
        <v>118</v>
      </c>
      <c r="E30" s="129">
        <v>100</v>
      </c>
      <c r="F30" s="6">
        <v>2019</v>
      </c>
    </row>
    <row r="31" spans="1:6">
      <c r="C31" s="6"/>
      <c r="D31" s="6" t="s">
        <v>117</v>
      </c>
      <c r="E31" s="129">
        <v>3.46902</v>
      </c>
      <c r="F31" s="6">
        <v>2019</v>
      </c>
    </row>
    <row r="32" spans="1:6">
      <c r="C32" s="6"/>
      <c r="D32" s="6" t="s">
        <v>113</v>
      </c>
      <c r="E32" s="129">
        <v>0.59565999999999997</v>
      </c>
      <c r="F32" s="6">
        <v>2019</v>
      </c>
    </row>
    <row r="33" spans="1:6">
      <c r="C33" s="6"/>
      <c r="D33" s="6" t="s">
        <v>128</v>
      </c>
      <c r="E33" s="129">
        <v>99.998689999999996</v>
      </c>
      <c r="F33" s="6">
        <v>2019</v>
      </c>
    </row>
    <row r="34" spans="1:6">
      <c r="C34" s="6"/>
      <c r="D34" s="6" t="s">
        <v>115</v>
      </c>
      <c r="E34" s="129">
        <v>91.421490000000006</v>
      </c>
      <c r="F34" s="6">
        <v>2019</v>
      </c>
    </row>
    <row r="35" spans="1:6">
      <c r="A35" s="6"/>
      <c r="B35" s="6"/>
      <c r="C35" s="6"/>
      <c r="D35" s="6" t="s">
        <v>125</v>
      </c>
      <c r="E35" s="129">
        <v>97.646079999999998</v>
      </c>
      <c r="F35" s="6">
        <v>2019</v>
      </c>
    </row>
    <row r="36" spans="1:6">
      <c r="A36" s="6"/>
      <c r="B36" s="6"/>
      <c r="C36" s="6"/>
      <c r="D36" s="6" t="s">
        <v>135</v>
      </c>
      <c r="E36" s="129">
        <v>99.445490000000007</v>
      </c>
      <c r="F36" s="6">
        <v>2019</v>
      </c>
    </row>
    <row r="37" spans="1:6">
      <c r="A37" s="6"/>
      <c r="B37" s="6"/>
      <c r="C37" s="6"/>
      <c r="D37" s="6" t="s">
        <v>98</v>
      </c>
      <c r="E37" s="129">
        <v>69.490340000000003</v>
      </c>
      <c r="F37" s="6">
        <v>2019</v>
      </c>
    </row>
    <row r="38" spans="1:6">
      <c r="A38" s="6"/>
      <c r="B38" s="6"/>
      <c r="C38" s="6"/>
      <c r="D38" s="6" t="s">
        <v>97</v>
      </c>
      <c r="E38" s="129">
        <v>52.181269999999998</v>
      </c>
      <c r="F38" s="6">
        <v>2019</v>
      </c>
    </row>
    <row r="39" spans="1:6">
      <c r="A39" s="6"/>
      <c r="B39" s="6"/>
      <c r="C39" s="6"/>
      <c r="D39" s="6" t="s">
        <v>100</v>
      </c>
      <c r="E39" s="129">
        <v>68.557130000000001</v>
      </c>
      <c r="F39" s="6">
        <v>2019</v>
      </c>
    </row>
    <row r="40" spans="1:6">
      <c r="A40" s="6"/>
      <c r="B40" s="6"/>
      <c r="C40" s="6"/>
      <c r="D40" s="6" t="s">
        <v>130</v>
      </c>
      <c r="E40" s="129">
        <v>99.482510000000005</v>
      </c>
      <c r="F40" s="6">
        <v>2019</v>
      </c>
    </row>
    <row r="41" spans="1:6">
      <c r="A41" s="6"/>
      <c r="B41" s="6"/>
      <c r="C41" s="6"/>
      <c r="D41" s="6" t="s">
        <v>111</v>
      </c>
      <c r="E41" s="129">
        <v>98.597499999999997</v>
      </c>
      <c r="F41" s="6">
        <v>2019</v>
      </c>
    </row>
    <row r="42" spans="1:6">
      <c r="A42" s="6"/>
      <c r="B42" s="6"/>
      <c r="C42" s="6"/>
      <c r="D42" s="6" t="s">
        <v>131</v>
      </c>
      <c r="E42" s="129">
        <v>0</v>
      </c>
      <c r="F42" s="6">
        <v>2019</v>
      </c>
    </row>
    <row r="43" spans="1:6">
      <c r="A43" s="6"/>
      <c r="B43" s="6"/>
      <c r="C43" s="6"/>
      <c r="D43" s="6" t="s">
        <v>110</v>
      </c>
      <c r="E43" s="129">
        <v>0.75336000000000003</v>
      </c>
      <c r="F43" s="6">
        <v>2019</v>
      </c>
    </row>
    <row r="44" spans="1:6">
      <c r="A44" s="6"/>
      <c r="B44" s="6"/>
      <c r="C44" s="6"/>
      <c r="D44" s="6" t="s">
        <v>104</v>
      </c>
      <c r="E44" s="129">
        <v>99.988299999999995</v>
      </c>
      <c r="F44" s="6">
        <v>2019</v>
      </c>
    </row>
    <row r="45" spans="1:6">
      <c r="A45" s="6"/>
      <c r="B45" s="6"/>
      <c r="C45" s="6"/>
      <c r="D45" s="6" t="s">
        <v>119</v>
      </c>
      <c r="E45" s="129">
        <v>15.17286</v>
      </c>
      <c r="F45" s="6">
        <v>2019</v>
      </c>
    </row>
    <row r="46" spans="1:6">
      <c r="A46" s="6"/>
      <c r="B46" s="6"/>
      <c r="C46" s="6"/>
      <c r="D46" s="6" t="s">
        <v>137</v>
      </c>
      <c r="E46" s="129">
        <v>100</v>
      </c>
      <c r="F46" s="6">
        <v>2019</v>
      </c>
    </row>
    <row r="47" spans="1:6">
      <c r="A47" s="6"/>
      <c r="B47" s="6"/>
      <c r="C47" s="6"/>
      <c r="D47" s="6" t="s">
        <v>112</v>
      </c>
      <c r="E47" s="129">
        <v>99.961089999999999</v>
      </c>
      <c r="F47" s="6">
        <v>2019</v>
      </c>
    </row>
    <row r="48" spans="1:6">
      <c r="A48" s="6"/>
      <c r="B48" s="6"/>
      <c r="C48" s="6"/>
      <c r="D48" s="6" t="s">
        <v>120</v>
      </c>
      <c r="E48" s="129">
        <v>47.08419</v>
      </c>
      <c r="F48" s="6">
        <v>2019</v>
      </c>
    </row>
    <row r="49" spans="1:6">
      <c r="A49" s="6"/>
      <c r="B49" s="6"/>
      <c r="C49" s="6"/>
      <c r="D49" s="6" t="s">
        <v>95</v>
      </c>
      <c r="E49" s="129">
        <v>1.62521</v>
      </c>
      <c r="F49" s="6">
        <v>2019</v>
      </c>
    </row>
    <row r="50" spans="1:6">
      <c r="A50" s="6"/>
      <c r="B50" s="6"/>
      <c r="C50" s="6"/>
      <c r="D50" s="6" t="s">
        <v>105</v>
      </c>
      <c r="E50" s="129">
        <v>48.5274</v>
      </c>
      <c r="F50" s="6">
        <v>2019</v>
      </c>
    </row>
    <row r="51" spans="1:6">
      <c r="A51" s="6"/>
      <c r="B51" s="6"/>
      <c r="C51" s="6"/>
      <c r="D51" s="6" t="s">
        <v>138</v>
      </c>
      <c r="E51" s="129">
        <v>99.870609999999999</v>
      </c>
      <c r="F51" s="6">
        <v>2019</v>
      </c>
    </row>
    <row r="52" spans="1:6">
      <c r="A52" s="6"/>
      <c r="B52" s="6"/>
      <c r="C52" s="6"/>
      <c r="D52" s="6" t="s">
        <v>108</v>
      </c>
      <c r="E52" s="129">
        <v>54.587159999999997</v>
      </c>
      <c r="F52" s="6">
        <v>2019</v>
      </c>
    </row>
    <row r="53" spans="1:6">
      <c r="A53" s="6"/>
      <c r="B53" s="6"/>
      <c r="C53" s="6"/>
      <c r="D53" s="6" t="s">
        <v>123</v>
      </c>
      <c r="E53" s="129">
        <v>5.6125699999999998</v>
      </c>
      <c r="F53" s="6">
        <v>2019</v>
      </c>
    </row>
  </sheetData>
  <phoneticPr fontId="14" type="noConversion"/>
  <hyperlinks>
    <hyperlink ref="B8" r:id="rId1" xr:uid="{0068ADFF-DD63-4799-BE6A-134D6D9CC498}"/>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B8508-57B0-4DFE-949F-530F1B3A47FF}">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14</v>
      </c>
    </row>
    <row r="2" spans="1:6">
      <c r="A2" t="s">
        <v>78</v>
      </c>
      <c r="B2" t="s">
        <v>132</v>
      </c>
    </row>
    <row r="3" spans="1:6">
      <c r="A3" s="9" t="s">
        <v>80</v>
      </c>
      <c r="B3" s="132" t="s">
        <v>133</v>
      </c>
    </row>
    <row r="4" spans="1:6">
      <c r="A4" t="s">
        <v>82</v>
      </c>
      <c r="B4" s="8" t="str">
        <f>IF(B3="Yes",IF(B11&lt;=0.02,"Yes","No"),IF(B11&gt;=-0.02,"Yes","No"))</f>
        <v>No</v>
      </c>
    </row>
    <row r="5" spans="1:6">
      <c r="A5" t="s">
        <v>83</v>
      </c>
      <c r="B5" s="8" t="str">
        <f>IF(B3="Yes",IF(E10&gt;E11,"No","Yes"),IF(E10&gt;E11,"Yes","No"))</f>
        <v>No</v>
      </c>
    </row>
    <row r="6" spans="1:6">
      <c r="A6" t="s">
        <v>4</v>
      </c>
      <c r="B6" s="8" t="s">
        <v>8</v>
      </c>
    </row>
    <row r="7" spans="1:6">
      <c r="A7" t="s">
        <v>5</v>
      </c>
      <c r="B7" t="s">
        <v>134</v>
      </c>
    </row>
    <row r="8" spans="1:6">
      <c r="A8" t="s">
        <v>85</v>
      </c>
      <c r="B8" s="130" t="s">
        <v>86</v>
      </c>
    </row>
    <row r="9" spans="1:6">
      <c r="B9" s="42"/>
    </row>
    <row r="10" spans="1:6">
      <c r="D10" s="49" t="s">
        <v>87</v>
      </c>
      <c r="E10" s="123">
        <f>E18</f>
        <v>46.8249</v>
      </c>
    </row>
    <row r="11" spans="1:6">
      <c r="A11" s="43" t="s">
        <v>88</v>
      </c>
      <c r="B11" s="4">
        <f>B30/B16-1</f>
        <v>3.330641103725851E-2</v>
      </c>
      <c r="D11" s="49" t="s">
        <v>89</v>
      </c>
      <c r="E11" s="123">
        <f>AVERAGE(E16:E53)</f>
        <v>26.242471052631583</v>
      </c>
    </row>
    <row r="12" spans="1:6">
      <c r="B12" s="4"/>
      <c r="D12" s="49" t="s">
        <v>90</v>
      </c>
      <c r="E12">
        <f>COUNTA(E16:E53)</f>
        <v>38</v>
      </c>
    </row>
    <row r="13" spans="1:6">
      <c r="B13" s="4"/>
      <c r="D13" s="49" t="s">
        <v>91</v>
      </c>
      <c r="E13">
        <f>_xlfn.RANK.EQ(E18,E16:E53,1)</f>
        <v>36</v>
      </c>
    </row>
    <row r="15" spans="1:6">
      <c r="A15" s="196" t="s">
        <v>92</v>
      </c>
      <c r="B15" s="196" t="s">
        <v>87</v>
      </c>
      <c r="D15" s="196" t="s">
        <v>93</v>
      </c>
      <c r="E15" s="196" t="s">
        <v>94</v>
      </c>
      <c r="F15" s="196" t="s">
        <v>92</v>
      </c>
    </row>
    <row r="16" spans="1:6">
      <c r="A16">
        <v>2005</v>
      </c>
      <c r="B16" s="123">
        <v>45.315600000000003</v>
      </c>
      <c r="D16" s="6" t="s">
        <v>117</v>
      </c>
      <c r="E16" s="123">
        <v>59.614199999999997</v>
      </c>
      <c r="F16">
        <v>2019</v>
      </c>
    </row>
    <row r="17" spans="1:6">
      <c r="A17">
        <v>2006</v>
      </c>
      <c r="D17" s="6" t="s">
        <v>113</v>
      </c>
      <c r="E17" s="123">
        <v>49.251600000000003</v>
      </c>
      <c r="F17">
        <v>2019</v>
      </c>
    </row>
    <row r="18" spans="1:6">
      <c r="A18">
        <v>2007</v>
      </c>
      <c r="D18" s="6" t="s">
        <v>87</v>
      </c>
      <c r="E18" s="123">
        <v>46.8249</v>
      </c>
      <c r="F18">
        <v>2019</v>
      </c>
    </row>
    <row r="19" spans="1:6">
      <c r="A19">
        <v>2008</v>
      </c>
      <c r="D19" s="6" t="s">
        <v>100</v>
      </c>
      <c r="E19" s="123">
        <v>45.470199999999998</v>
      </c>
      <c r="F19">
        <v>2019</v>
      </c>
    </row>
    <row r="20" spans="1:6">
      <c r="A20">
        <v>2009</v>
      </c>
      <c r="D20" s="6" t="s">
        <v>97</v>
      </c>
      <c r="E20" s="123">
        <v>40.1325</v>
      </c>
      <c r="F20">
        <v>2019</v>
      </c>
    </row>
    <row r="21" spans="1:6">
      <c r="A21">
        <v>2010</v>
      </c>
      <c r="B21" s="123">
        <v>45.4024</v>
      </c>
      <c r="D21" s="6" t="s">
        <v>110</v>
      </c>
      <c r="E21" s="123">
        <v>38.820099999999996</v>
      </c>
      <c r="F21">
        <v>2019</v>
      </c>
    </row>
    <row r="22" spans="1:6">
      <c r="A22">
        <v>2011</v>
      </c>
      <c r="D22" s="6" t="s">
        <v>99</v>
      </c>
      <c r="E22" s="123">
        <v>37.528799999999997</v>
      </c>
      <c r="F22">
        <v>2019</v>
      </c>
    </row>
    <row r="23" spans="1:6">
      <c r="A23">
        <v>2012</v>
      </c>
      <c r="D23" s="6" t="s">
        <v>96</v>
      </c>
      <c r="E23" s="123">
        <v>36.728499999999997</v>
      </c>
      <c r="F23">
        <v>2019</v>
      </c>
    </row>
    <row r="24" spans="1:6">
      <c r="A24">
        <v>2013</v>
      </c>
      <c r="D24" s="6" t="s">
        <v>107</v>
      </c>
      <c r="E24" s="123">
        <v>35.049399999999999</v>
      </c>
      <c r="F24">
        <v>2019</v>
      </c>
    </row>
    <row r="25" spans="1:6">
      <c r="A25">
        <v>2014</v>
      </c>
      <c r="D25" s="6" t="s">
        <v>101</v>
      </c>
      <c r="E25" s="123">
        <v>33.452399999999997</v>
      </c>
      <c r="F25">
        <v>2019</v>
      </c>
    </row>
    <row r="26" spans="1:6">
      <c r="A26" s="128">
        <v>2015</v>
      </c>
      <c r="B26" s="123">
        <v>46.912799999999997</v>
      </c>
      <c r="D26" s="6" t="s">
        <v>111</v>
      </c>
      <c r="E26" s="123">
        <v>32.259300000000003</v>
      </c>
      <c r="F26">
        <v>2019</v>
      </c>
    </row>
    <row r="27" spans="1:6">
      <c r="A27" s="128">
        <v>2016</v>
      </c>
      <c r="B27" s="123">
        <v>46.319099999999999</v>
      </c>
      <c r="D27" s="6" t="s">
        <v>105</v>
      </c>
      <c r="E27" s="123">
        <v>31.135300000000001</v>
      </c>
      <c r="F27">
        <v>2019</v>
      </c>
    </row>
    <row r="28" spans="1:6">
      <c r="A28" s="128">
        <v>2017</v>
      </c>
      <c r="B28" s="123">
        <v>48.267400000000002</v>
      </c>
      <c r="D28" s="6" t="s">
        <v>98</v>
      </c>
      <c r="E28" s="123">
        <v>31.0412</v>
      </c>
      <c r="F28">
        <v>2019</v>
      </c>
    </row>
    <row r="29" spans="1:6">
      <c r="A29" s="128">
        <v>2018</v>
      </c>
      <c r="B29" s="123">
        <v>47.703899999999997</v>
      </c>
      <c r="D29" s="6" t="s">
        <v>128</v>
      </c>
      <c r="E29" s="123">
        <v>30.758700000000001</v>
      </c>
      <c r="F29">
        <v>2019</v>
      </c>
    </row>
    <row r="30" spans="1:6">
      <c r="A30" s="128">
        <v>2019</v>
      </c>
      <c r="B30" s="123">
        <v>46.8249</v>
      </c>
      <c r="D30" s="6" t="s">
        <v>131</v>
      </c>
      <c r="E30" s="123">
        <v>30.700500000000002</v>
      </c>
      <c r="F30">
        <v>2019</v>
      </c>
    </row>
    <row r="31" spans="1:6">
      <c r="D31" s="6" t="s">
        <v>123</v>
      </c>
      <c r="E31" s="123">
        <v>29.6526</v>
      </c>
      <c r="F31">
        <v>2019</v>
      </c>
    </row>
    <row r="32" spans="1:6">
      <c r="D32" s="6" t="s">
        <v>95</v>
      </c>
      <c r="E32" s="123">
        <v>26.723800000000001</v>
      </c>
      <c r="F32">
        <v>2019</v>
      </c>
    </row>
    <row r="33" spans="4:6">
      <c r="D33" s="6" t="s">
        <v>103</v>
      </c>
      <c r="E33" s="123">
        <v>25.861899999999999</v>
      </c>
      <c r="F33">
        <v>2019</v>
      </c>
    </row>
    <row r="34" spans="4:6">
      <c r="D34" s="6" t="s">
        <v>112</v>
      </c>
      <c r="E34" s="123">
        <v>25.377500000000001</v>
      </c>
      <c r="F34">
        <v>2019</v>
      </c>
    </row>
    <row r="35" spans="4:6">
      <c r="D35" s="6" t="s">
        <v>114</v>
      </c>
      <c r="E35" s="123">
        <v>24.621099999999998</v>
      </c>
      <c r="F35">
        <v>2019</v>
      </c>
    </row>
    <row r="36" spans="4:6">
      <c r="D36" s="6" t="s">
        <v>135</v>
      </c>
      <c r="E36" s="123">
        <v>22.011199999999999</v>
      </c>
      <c r="F36">
        <v>2019</v>
      </c>
    </row>
    <row r="37" spans="4:6">
      <c r="D37" s="6" t="s">
        <v>136</v>
      </c>
      <c r="E37" s="123">
        <v>21.303999999999998</v>
      </c>
      <c r="F37">
        <v>2019</v>
      </c>
    </row>
    <row r="38" spans="4:6">
      <c r="D38" s="6" t="s">
        <v>102</v>
      </c>
      <c r="E38" s="123">
        <v>19.401700000000002</v>
      </c>
      <c r="F38">
        <v>2019</v>
      </c>
    </row>
    <row r="39" spans="4:6">
      <c r="D39" s="6" t="s">
        <v>137</v>
      </c>
      <c r="E39" s="123">
        <v>19.136199999999999</v>
      </c>
      <c r="F39">
        <v>2019</v>
      </c>
    </row>
    <row r="40" spans="4:6">
      <c r="D40" s="6" t="s">
        <v>125</v>
      </c>
      <c r="E40" s="123">
        <v>18.1798</v>
      </c>
      <c r="F40">
        <v>2019</v>
      </c>
    </row>
    <row r="41" spans="4:6">
      <c r="D41" s="6" t="s">
        <v>108</v>
      </c>
      <c r="E41" s="123">
        <v>17.851700000000001</v>
      </c>
      <c r="F41">
        <v>2019</v>
      </c>
    </row>
    <row r="42" spans="4:6">
      <c r="D42" s="6" t="s">
        <v>104</v>
      </c>
      <c r="E42" s="123">
        <v>17.847100000000001</v>
      </c>
      <c r="F42">
        <v>2019</v>
      </c>
    </row>
    <row r="43" spans="4:6">
      <c r="D43" s="6" t="s">
        <v>138</v>
      </c>
      <c r="E43" s="123">
        <v>17.4924</v>
      </c>
      <c r="F43">
        <v>2019</v>
      </c>
    </row>
    <row r="44" spans="4:6">
      <c r="D44" s="6" t="s">
        <v>121</v>
      </c>
      <c r="E44" s="123">
        <v>17.0961</v>
      </c>
      <c r="F44">
        <v>2019</v>
      </c>
    </row>
    <row r="45" spans="4:6">
      <c r="D45" s="6" t="s">
        <v>118</v>
      </c>
      <c r="E45" s="123">
        <v>15.2675</v>
      </c>
      <c r="F45">
        <v>2019</v>
      </c>
    </row>
    <row r="46" spans="4:6">
      <c r="D46" s="6" t="s">
        <v>122</v>
      </c>
      <c r="E46" s="123">
        <v>15.1654</v>
      </c>
      <c r="F46">
        <v>2019</v>
      </c>
    </row>
    <row r="47" spans="4:6">
      <c r="D47" s="6" t="s">
        <v>124</v>
      </c>
      <c r="E47" s="123">
        <v>14.425599999999999</v>
      </c>
      <c r="F47">
        <v>2019</v>
      </c>
    </row>
    <row r="48" spans="4:6">
      <c r="D48" s="6" t="s">
        <v>126</v>
      </c>
      <c r="E48" s="123">
        <v>13.5045</v>
      </c>
      <c r="F48">
        <v>2019</v>
      </c>
    </row>
    <row r="49" spans="4:6">
      <c r="D49" s="6" t="s">
        <v>120</v>
      </c>
      <c r="E49" s="123">
        <v>13.4794</v>
      </c>
      <c r="F49">
        <v>2019</v>
      </c>
    </row>
    <row r="50" spans="4:6">
      <c r="D50" s="6" t="s">
        <v>119</v>
      </c>
      <c r="E50" s="123">
        <v>12.247999999999999</v>
      </c>
      <c r="F50">
        <v>2019</v>
      </c>
    </row>
    <row r="51" spans="4:6">
      <c r="D51" s="6" t="s">
        <v>115</v>
      </c>
      <c r="E51" s="123">
        <v>11.8535</v>
      </c>
      <c r="F51">
        <v>2019</v>
      </c>
    </row>
    <row r="52" spans="4:6">
      <c r="D52" s="6" t="s">
        <v>130</v>
      </c>
      <c r="E52" s="123">
        <v>10.851100000000001</v>
      </c>
      <c r="F52">
        <v>2019</v>
      </c>
    </row>
    <row r="53" spans="4:6">
      <c r="D53" s="6" t="s">
        <v>127</v>
      </c>
      <c r="E53" s="123">
        <v>9.0942000000000007</v>
      </c>
      <c r="F53">
        <v>2019</v>
      </c>
    </row>
  </sheetData>
  <hyperlinks>
    <hyperlink ref="B8" r:id="rId1" xr:uid="{441966D2-0BF7-499B-8D6A-7DF86B25FBCB}"/>
  </hyperlinks>
  <pageMargins left="0.7" right="0.7" top="0.75" bottom="0.75" header="0.3" footer="0.3"/>
  <pageSetup paperSize="9"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E44FA-2FB7-432B-8B63-CB6D405E970E}">
  <dimension ref="A1:Y57"/>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25">
      <c r="A1" t="s">
        <v>77</v>
      </c>
      <c r="B1" s="198" t="s">
        <v>40</v>
      </c>
    </row>
    <row r="2" spans="1:25">
      <c r="A2" t="s">
        <v>78</v>
      </c>
      <c r="B2" t="s">
        <v>435</v>
      </c>
    </row>
    <row r="3" spans="1:25" ht="15" customHeight="1">
      <c r="A3" s="9" t="s">
        <v>80</v>
      </c>
      <c r="B3" s="132" t="s">
        <v>81</v>
      </c>
      <c r="E3" s="41"/>
      <c r="F3" s="41"/>
      <c r="G3" s="41"/>
      <c r="H3" s="41"/>
      <c r="I3" s="41"/>
      <c r="J3" s="41"/>
      <c r="K3" s="41"/>
      <c r="L3" s="41"/>
      <c r="M3" s="41"/>
      <c r="N3" s="41"/>
      <c r="O3" s="41"/>
      <c r="P3" s="41"/>
    </row>
    <row r="4" spans="1:25" ht="14.45" customHeight="1">
      <c r="A4" t="s">
        <v>82</v>
      </c>
      <c r="B4" s="8" t="str">
        <f>IF(B3="Yes",IF(B12&lt;=0.02,"Yes","No"),IF(B12&gt;=-0.02,"Yes","No"))</f>
        <v>No</v>
      </c>
      <c r="D4" s="204" t="s">
        <v>436</v>
      </c>
      <c r="E4" s="204"/>
      <c r="F4" s="204"/>
      <c r="G4" s="204"/>
      <c r="H4" s="204"/>
      <c r="I4" s="204"/>
      <c r="J4" s="204"/>
      <c r="K4" s="204"/>
      <c r="L4" s="204"/>
      <c r="M4" s="204"/>
      <c r="N4" s="204"/>
      <c r="O4" s="204"/>
      <c r="P4" s="204"/>
      <c r="Q4" s="204"/>
      <c r="R4" s="204"/>
      <c r="S4" s="204"/>
      <c r="T4" s="204"/>
      <c r="U4" s="204"/>
      <c r="V4" s="204"/>
      <c r="W4" s="204"/>
      <c r="X4" s="204"/>
      <c r="Y4" s="204"/>
    </row>
    <row r="5" spans="1:25">
      <c r="A5" t="s">
        <v>83</v>
      </c>
      <c r="B5" s="10" t="str">
        <f>IF(B3="Yes",IF(E11&gt;E12,"No","Yes"),IF(E11&gt;E12,"Yes","No"))</f>
        <v>Yes</v>
      </c>
      <c r="D5" s="204"/>
      <c r="E5" s="204"/>
      <c r="F5" s="204"/>
      <c r="G5" s="204"/>
      <c r="H5" s="204"/>
      <c r="I5" s="204"/>
      <c r="J5" s="204"/>
      <c r="K5" s="204"/>
      <c r="L5" s="204"/>
      <c r="M5" s="204"/>
      <c r="N5" s="204"/>
      <c r="O5" s="204"/>
      <c r="P5" s="204"/>
      <c r="Q5" s="204"/>
      <c r="R5" s="204"/>
      <c r="S5" s="204"/>
      <c r="T5" s="204"/>
      <c r="U5" s="204"/>
      <c r="V5" s="204"/>
      <c r="W5" s="204"/>
      <c r="X5" s="204"/>
      <c r="Y5" s="204"/>
    </row>
    <row r="6" spans="1:25">
      <c r="A6" t="s">
        <v>4</v>
      </c>
      <c r="B6" s="11" t="s">
        <v>7</v>
      </c>
      <c r="D6" s="204"/>
      <c r="E6" s="204"/>
      <c r="F6" s="204"/>
      <c r="G6" s="204"/>
      <c r="H6" s="204"/>
      <c r="I6" s="204"/>
      <c r="J6" s="204"/>
      <c r="K6" s="204"/>
      <c r="L6" s="204"/>
      <c r="M6" s="204"/>
      <c r="N6" s="204"/>
      <c r="O6" s="204"/>
      <c r="P6" s="204"/>
      <c r="Q6" s="204"/>
      <c r="R6" s="204"/>
      <c r="S6" s="204"/>
      <c r="T6" s="204"/>
      <c r="U6" s="204"/>
      <c r="V6" s="204"/>
      <c r="W6" s="204"/>
      <c r="X6" s="204"/>
      <c r="Y6" s="204"/>
    </row>
    <row r="7" spans="1:25">
      <c r="A7" t="s">
        <v>5</v>
      </c>
      <c r="B7" t="s">
        <v>437</v>
      </c>
    </row>
    <row r="8" spans="1:25">
      <c r="A8" t="s">
        <v>85</v>
      </c>
      <c r="B8" s="42" t="s">
        <v>409</v>
      </c>
    </row>
    <row r="9" spans="1:25">
      <c r="B9" s="42" t="s">
        <v>438</v>
      </c>
    </row>
    <row r="10" spans="1:25">
      <c r="B10" s="42"/>
    </row>
    <row r="11" spans="1:25">
      <c r="D11" s="49" t="s">
        <v>87</v>
      </c>
      <c r="E11" s="123">
        <f>E17</f>
        <v>7.5</v>
      </c>
    </row>
    <row r="12" spans="1:25">
      <c r="A12" s="43" t="s">
        <v>88</v>
      </c>
      <c r="B12" s="5">
        <f>B19/B17-1</f>
        <v>-5.2631578947368363E-2</v>
      </c>
      <c r="D12" s="49" t="s">
        <v>89</v>
      </c>
      <c r="E12" s="123">
        <f>AVERAGE(E17:E54)</f>
        <v>7.3903746987710317</v>
      </c>
    </row>
    <row r="13" spans="1:25">
      <c r="B13" s="5"/>
      <c r="D13" s="49" t="s">
        <v>90</v>
      </c>
      <c r="E13" s="18">
        <f>COUNTA(E17:E54)</f>
        <v>33</v>
      </c>
    </row>
    <row r="14" spans="1:25">
      <c r="B14" s="5"/>
      <c r="D14" s="49" t="s">
        <v>91</v>
      </c>
      <c r="E14">
        <f>_xlfn.RANK.EQ(E17,E17:E54,0)</f>
        <v>18</v>
      </c>
    </row>
    <row r="15" spans="1:25">
      <c r="D15"/>
    </row>
    <row r="16" spans="1:25">
      <c r="A16" s="197" t="s">
        <v>92</v>
      </c>
      <c r="B16" s="197" t="s">
        <v>87</v>
      </c>
      <c r="D16" s="197" t="s">
        <v>246</v>
      </c>
      <c r="E16" s="197" t="s">
        <v>94</v>
      </c>
      <c r="F16" s="197">
        <v>2018</v>
      </c>
    </row>
    <row r="17" spans="1:6">
      <c r="A17">
        <v>2014</v>
      </c>
      <c r="B17" s="137">
        <v>7.6</v>
      </c>
      <c r="D17" s="6" t="s">
        <v>87</v>
      </c>
      <c r="E17" s="123">
        <v>7.5</v>
      </c>
      <c r="F17">
        <v>2019</v>
      </c>
    </row>
    <row r="18" spans="1:6">
      <c r="A18">
        <v>2019</v>
      </c>
      <c r="B18" s="137">
        <v>7.5</v>
      </c>
      <c r="D18" s="6" t="s">
        <v>114</v>
      </c>
      <c r="E18" s="123">
        <v>8.0024162945965003</v>
      </c>
      <c r="F18">
        <v>2018</v>
      </c>
    </row>
    <row r="19" spans="1:6">
      <c r="A19">
        <v>2020</v>
      </c>
      <c r="B19" s="137">
        <v>7.2</v>
      </c>
      <c r="D19" s="6" t="s">
        <v>101</v>
      </c>
      <c r="E19" s="123">
        <v>7.6</v>
      </c>
      <c r="F19">
        <v>2018</v>
      </c>
    </row>
    <row r="20" spans="1:6">
      <c r="D20" s="6" t="s">
        <v>107</v>
      </c>
      <c r="E20" s="123">
        <v>8.1</v>
      </c>
      <c r="F20">
        <v>2018</v>
      </c>
    </row>
    <row r="21" spans="1:6">
      <c r="D21" s="6" t="s">
        <v>126</v>
      </c>
      <c r="E21" s="123"/>
    </row>
    <row r="22" spans="1:6">
      <c r="D22" s="6" t="s">
        <v>127</v>
      </c>
      <c r="E22" s="123">
        <v>8.2648527751924714</v>
      </c>
      <c r="F22">
        <v>2018</v>
      </c>
    </row>
    <row r="23" spans="1:6">
      <c r="D23" s="6" t="s">
        <v>124</v>
      </c>
      <c r="E23" s="123"/>
    </row>
    <row r="24" spans="1:6">
      <c r="D24" s="6" t="s">
        <v>136</v>
      </c>
      <c r="E24" s="123">
        <v>7.4364578000839403</v>
      </c>
      <c r="F24">
        <v>2018</v>
      </c>
    </row>
    <row r="25" spans="1:6">
      <c r="D25" s="6" t="s">
        <v>103</v>
      </c>
      <c r="E25" s="123">
        <v>7.7611020390807299</v>
      </c>
      <c r="F25">
        <v>2018</v>
      </c>
    </row>
    <row r="26" spans="1:6">
      <c r="D26" s="6" t="s">
        <v>99</v>
      </c>
      <c r="E26" s="123">
        <v>7.0057674813445097</v>
      </c>
      <c r="F26">
        <v>2018</v>
      </c>
    </row>
    <row r="27" spans="1:6">
      <c r="D27" s="6" t="s">
        <v>96</v>
      </c>
      <c r="E27" s="123">
        <v>8.1226178530308601</v>
      </c>
      <c r="F27">
        <v>2018</v>
      </c>
    </row>
    <row r="28" spans="1:6">
      <c r="D28" s="6" t="s">
        <v>121</v>
      </c>
      <c r="E28" s="123">
        <v>7.25438838575442</v>
      </c>
      <c r="F28">
        <v>2018</v>
      </c>
    </row>
    <row r="29" spans="1:6">
      <c r="D29" s="6" t="s">
        <v>102</v>
      </c>
      <c r="E29" s="123">
        <v>7.4</v>
      </c>
      <c r="F29">
        <v>2018</v>
      </c>
    </row>
    <row r="30" spans="1:6">
      <c r="D30" s="6" t="s">
        <v>122</v>
      </c>
      <c r="E30" s="123">
        <v>6.4376863334309196</v>
      </c>
      <c r="F30">
        <v>2018</v>
      </c>
    </row>
    <row r="31" spans="1:6">
      <c r="D31" s="6" t="s">
        <v>118</v>
      </c>
      <c r="E31" s="123">
        <v>6.5062717838787503</v>
      </c>
      <c r="F31">
        <v>2018</v>
      </c>
    </row>
    <row r="32" spans="1:6">
      <c r="D32" s="6" t="s">
        <v>117</v>
      </c>
      <c r="E32" s="123">
        <v>7.9215075251094369</v>
      </c>
      <c r="F32">
        <v>2018</v>
      </c>
    </row>
    <row r="33" spans="4:6">
      <c r="D33" s="6" t="s">
        <v>113</v>
      </c>
      <c r="E33" s="123">
        <v>8.1</v>
      </c>
      <c r="F33">
        <v>2018</v>
      </c>
    </row>
    <row r="34" spans="4:6">
      <c r="D34" s="6" t="s">
        <v>128</v>
      </c>
      <c r="E34" s="123"/>
    </row>
    <row r="35" spans="4:6">
      <c r="D35" s="6" t="s">
        <v>115</v>
      </c>
      <c r="E35" s="123">
        <v>7.0740310608122199</v>
      </c>
      <c r="F35">
        <v>2018</v>
      </c>
    </row>
    <row r="36" spans="4:6">
      <c r="D36" s="6" t="s">
        <v>125</v>
      </c>
      <c r="E36" s="123"/>
    </row>
    <row r="37" spans="4:6">
      <c r="D37" s="6" t="s">
        <v>135</v>
      </c>
      <c r="E37" s="123">
        <v>6.1</v>
      </c>
      <c r="F37">
        <v>2018</v>
      </c>
    </row>
    <row r="38" spans="4:6">
      <c r="D38" s="6" t="s">
        <v>98</v>
      </c>
      <c r="E38" s="123">
        <v>6.7377044759448301</v>
      </c>
      <c r="F38">
        <v>2018</v>
      </c>
    </row>
    <row r="39" spans="4:6">
      <c r="D39" s="6" t="s">
        <v>97</v>
      </c>
      <c r="E39" s="123">
        <v>6.3824132623716299</v>
      </c>
      <c r="F39">
        <v>2018</v>
      </c>
    </row>
    <row r="40" spans="4:6">
      <c r="D40" s="6" t="s">
        <v>100</v>
      </c>
      <c r="E40" s="123">
        <v>7.5563322385903504</v>
      </c>
      <c r="F40">
        <v>2018</v>
      </c>
    </row>
    <row r="41" spans="4:6">
      <c r="D41" s="6" t="s">
        <v>130</v>
      </c>
      <c r="E41" s="123">
        <v>8</v>
      </c>
      <c r="F41">
        <v>2014</v>
      </c>
    </row>
    <row r="42" spans="4:6">
      <c r="D42" s="6" t="s">
        <v>111</v>
      </c>
      <c r="E42" s="123">
        <v>7.6955204702237996</v>
      </c>
      <c r="F42">
        <v>2018</v>
      </c>
    </row>
    <row r="43" spans="4:6">
      <c r="D43" s="6" t="s">
        <v>131</v>
      </c>
      <c r="E43" s="123">
        <v>7.7</v>
      </c>
      <c r="F43">
        <v>2018</v>
      </c>
    </row>
    <row r="44" spans="4:6">
      <c r="D44" s="6" t="s">
        <v>110</v>
      </c>
      <c r="E44" s="123">
        <v>7.9803644311633501</v>
      </c>
      <c r="F44">
        <v>2018</v>
      </c>
    </row>
    <row r="45" spans="4:6">
      <c r="D45" s="6" t="s">
        <v>104</v>
      </c>
      <c r="E45" s="123">
        <v>7.7830587378064298</v>
      </c>
      <c r="F45">
        <v>2018</v>
      </c>
    </row>
    <row r="46" spans="4:6">
      <c r="D46" s="6" t="s">
        <v>119</v>
      </c>
      <c r="E46" s="123">
        <v>6.6892248888262102</v>
      </c>
      <c r="F46">
        <v>2018</v>
      </c>
    </row>
    <row r="47" spans="4:6">
      <c r="D47" s="6" t="s">
        <v>137</v>
      </c>
      <c r="E47" s="123">
        <v>7.1</v>
      </c>
      <c r="F47">
        <v>2018</v>
      </c>
    </row>
    <row r="48" spans="4:6">
      <c r="D48" s="6" t="s">
        <v>112</v>
      </c>
      <c r="E48" s="123">
        <v>7.3107141992689</v>
      </c>
      <c r="F48">
        <v>2018</v>
      </c>
    </row>
    <row r="49" spans="4:6">
      <c r="D49" s="6" t="s">
        <v>120</v>
      </c>
      <c r="E49" s="123">
        <v>7.3</v>
      </c>
      <c r="F49">
        <v>2018</v>
      </c>
    </row>
    <row r="50" spans="4:6">
      <c r="D50" s="6" t="s">
        <v>95</v>
      </c>
      <c r="E50" s="123">
        <v>7.7965667555008897</v>
      </c>
      <c r="F50">
        <v>2018</v>
      </c>
    </row>
    <row r="51" spans="4:6">
      <c r="D51" s="6" t="s">
        <v>105</v>
      </c>
      <c r="E51" s="123">
        <v>7.9633662674329297</v>
      </c>
      <c r="F51">
        <v>2018</v>
      </c>
    </row>
    <row r="52" spans="4:6">
      <c r="D52" s="6" t="s">
        <v>138</v>
      </c>
      <c r="E52" s="123">
        <v>5.7</v>
      </c>
      <c r="F52">
        <v>2018</v>
      </c>
    </row>
    <row r="53" spans="4:6">
      <c r="D53" s="6" t="s">
        <v>108</v>
      </c>
      <c r="E53" s="123">
        <v>7.6</v>
      </c>
      <c r="F53">
        <v>2018</v>
      </c>
    </row>
    <row r="54" spans="4:6">
      <c r="D54" s="6" t="s">
        <v>123</v>
      </c>
      <c r="E54" s="123"/>
    </row>
    <row r="57" spans="4:6" ht="15" customHeight="1"/>
  </sheetData>
  <mergeCells count="1">
    <mergeCell ref="D4:Y6"/>
  </mergeCells>
  <hyperlinks>
    <hyperlink ref="B8" r:id="rId1" xr:uid="{AD831B8A-2D49-4407-97B9-5F524962C44B}"/>
    <hyperlink ref="B9" r:id="rId2" location="data-download" xr:uid="{B9E0BB18-D7D6-472A-B418-C91E9833B7F5}"/>
  </hyperlinks>
  <pageMargins left="0.7" right="0.7" top="0.75" bottom="0.75" header="0.3" footer="0.3"/>
  <pageSetup paperSize="9" orientation="portrait"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9652C-5F5C-4F0D-848C-A8D69FC69151}">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41</v>
      </c>
    </row>
    <row r="2" spans="1:6">
      <c r="A2" t="s">
        <v>78</v>
      </c>
      <c r="B2" t="s">
        <v>439</v>
      </c>
    </row>
    <row r="3" spans="1:6">
      <c r="A3" s="9" t="s">
        <v>80</v>
      </c>
      <c r="B3" s="132" t="s">
        <v>133</v>
      </c>
    </row>
    <row r="4" spans="1:6">
      <c r="A4" t="s">
        <v>82</v>
      </c>
      <c r="B4" s="8" t="str">
        <f>IF(B3="Yes",IF(B11&lt;=0.02,"Yes","No"),IF(B11&gt;=-0.02,"Yes","No"))</f>
        <v>No</v>
      </c>
    </row>
    <row r="5" spans="1:6">
      <c r="A5" t="s">
        <v>83</v>
      </c>
      <c r="B5" s="10" t="str">
        <f>IF(B3="Yes",IF(E10&gt;E11,"No","Yes"),IF(E10&gt;E11,"Yes","No"))</f>
        <v>Yes</v>
      </c>
    </row>
    <row r="6" spans="1:6">
      <c r="A6" t="s">
        <v>4</v>
      </c>
      <c r="B6" s="11" t="s">
        <v>7</v>
      </c>
    </row>
    <row r="7" spans="1:6">
      <c r="A7" t="s">
        <v>5</v>
      </c>
      <c r="B7" t="s">
        <v>197</v>
      </c>
    </row>
    <row r="8" spans="1:6">
      <c r="A8" t="s">
        <v>85</v>
      </c>
      <c r="B8" s="42" t="s">
        <v>409</v>
      </c>
    </row>
    <row r="10" spans="1:6">
      <c r="D10" s="49" t="s">
        <v>87</v>
      </c>
      <c r="E10" s="123">
        <f>E16</f>
        <v>11.609346258831099</v>
      </c>
    </row>
    <row r="11" spans="1:6">
      <c r="A11" s="43" t="s">
        <v>88</v>
      </c>
      <c r="B11" s="5">
        <f>B31/B16-1</f>
        <v>7.2780123787217876E-2</v>
      </c>
      <c r="D11" s="49" t="s">
        <v>89</v>
      </c>
      <c r="E11" s="123">
        <f>AVERAGE(E16:E53)</f>
        <v>12.91956063436306</v>
      </c>
    </row>
    <row r="12" spans="1:6">
      <c r="B12" s="5"/>
      <c r="D12" s="49" t="s">
        <v>90</v>
      </c>
      <c r="E12" s="18">
        <f>COUNTA(E16:E53)</f>
        <v>38</v>
      </c>
    </row>
    <row r="13" spans="1:6">
      <c r="B13" s="5"/>
      <c r="D13" s="49" t="s">
        <v>91</v>
      </c>
      <c r="E13">
        <f>_xlfn.RANK.EQ(E16,E16:E53,1)</f>
        <v>17</v>
      </c>
    </row>
    <row r="15" spans="1:6">
      <c r="A15" s="197" t="s">
        <v>92</v>
      </c>
      <c r="B15" s="197" t="s">
        <v>87</v>
      </c>
      <c r="D15" s="197" t="s">
        <v>246</v>
      </c>
      <c r="E15" s="197" t="s">
        <v>94</v>
      </c>
      <c r="F15" s="197" t="s">
        <v>92</v>
      </c>
    </row>
    <row r="16" spans="1:6">
      <c r="A16">
        <v>2006</v>
      </c>
      <c r="B16" s="123">
        <v>10.822348161162241</v>
      </c>
      <c r="D16" s="6" t="s">
        <v>87</v>
      </c>
      <c r="E16" s="123">
        <v>11.609346258831099</v>
      </c>
      <c r="F16">
        <v>2021</v>
      </c>
    </row>
    <row r="17" spans="1:6">
      <c r="A17">
        <v>2007</v>
      </c>
      <c r="B17" s="123">
        <v>11.908116241573961</v>
      </c>
      <c r="D17" s="6" t="s">
        <v>114</v>
      </c>
      <c r="E17" s="123">
        <v>8.836709721073154</v>
      </c>
      <c r="F17">
        <v>2021</v>
      </c>
    </row>
    <row r="18" spans="1:6">
      <c r="A18">
        <v>2008</v>
      </c>
      <c r="B18" s="123">
        <v>12.690490115317029</v>
      </c>
      <c r="D18" s="6" t="s">
        <v>101</v>
      </c>
      <c r="E18" s="123">
        <v>16.962181497079321</v>
      </c>
      <c r="F18">
        <v>2020</v>
      </c>
    </row>
    <row r="19" spans="1:6">
      <c r="A19">
        <v>2009</v>
      </c>
      <c r="B19" s="123"/>
      <c r="D19" s="6" t="s">
        <v>107</v>
      </c>
      <c r="E19" s="123">
        <v>13.21569976005909</v>
      </c>
      <c r="F19">
        <v>2021</v>
      </c>
    </row>
    <row r="20" spans="1:6">
      <c r="A20">
        <v>2010</v>
      </c>
      <c r="B20" s="123">
        <v>11.65444479249139</v>
      </c>
      <c r="D20" s="6" t="s">
        <v>126</v>
      </c>
      <c r="E20" s="123">
        <v>16.7002983677672</v>
      </c>
      <c r="F20">
        <v>2020</v>
      </c>
    </row>
    <row r="21" spans="1:6">
      <c r="A21">
        <v>2011</v>
      </c>
      <c r="B21" s="123">
        <v>9.9480937623377113</v>
      </c>
      <c r="D21" s="6" t="s">
        <v>127</v>
      </c>
      <c r="E21" s="123">
        <v>16.333392977711419</v>
      </c>
      <c r="F21">
        <v>2021</v>
      </c>
    </row>
    <row r="22" spans="1:6">
      <c r="A22">
        <v>2012</v>
      </c>
      <c r="B22" s="123">
        <v>12.70593098198005</v>
      </c>
      <c r="D22" s="6" t="s">
        <v>124</v>
      </c>
      <c r="E22" s="123">
        <v>15.25266337193824</v>
      </c>
      <c r="F22">
        <v>2021</v>
      </c>
    </row>
    <row r="23" spans="1:6">
      <c r="A23">
        <v>2013</v>
      </c>
      <c r="B23" s="123">
        <v>8.8954328917686265</v>
      </c>
      <c r="D23" s="6" t="s">
        <v>136</v>
      </c>
      <c r="E23" s="123">
        <v>11.83460108240152</v>
      </c>
      <c r="F23">
        <v>2021</v>
      </c>
    </row>
    <row r="24" spans="1:6">
      <c r="A24">
        <v>2014</v>
      </c>
      <c r="B24" s="123">
        <v>13.27330929790126</v>
      </c>
      <c r="D24" s="6" t="s">
        <v>103</v>
      </c>
      <c r="E24" s="123">
        <v>9.7131576113912956</v>
      </c>
      <c r="F24">
        <v>2021</v>
      </c>
    </row>
    <row r="25" spans="1:6">
      <c r="A25">
        <v>2015</v>
      </c>
      <c r="B25" s="123">
        <v>10.74149745368759</v>
      </c>
      <c r="D25" s="6" t="s">
        <v>99</v>
      </c>
      <c r="E25" s="123">
        <v>8.3015925174886007</v>
      </c>
      <c r="F25">
        <v>2021</v>
      </c>
    </row>
    <row r="26" spans="1:6">
      <c r="A26">
        <v>2016</v>
      </c>
      <c r="B26" s="123">
        <v>11.91634519670143</v>
      </c>
      <c r="D26" s="6" t="s">
        <v>96</v>
      </c>
      <c r="E26" s="123">
        <v>8.4710730381987869</v>
      </c>
      <c r="F26">
        <v>2021</v>
      </c>
    </row>
    <row r="27" spans="1:6">
      <c r="A27">
        <v>2017</v>
      </c>
      <c r="B27" s="123">
        <v>13.206414555864759</v>
      </c>
      <c r="D27" s="6" t="s">
        <v>121</v>
      </c>
      <c r="E27" s="123">
        <v>10.08189203844225</v>
      </c>
      <c r="F27">
        <v>2021</v>
      </c>
    </row>
    <row r="28" spans="1:6">
      <c r="A28">
        <v>2018</v>
      </c>
      <c r="B28" s="123">
        <v>10.720668232359889</v>
      </c>
      <c r="D28" s="6" t="s">
        <v>102</v>
      </c>
      <c r="E28" s="123">
        <v>9.1374450641437122</v>
      </c>
      <c r="F28">
        <v>2021</v>
      </c>
    </row>
    <row r="29" spans="1:6">
      <c r="A29">
        <v>2019</v>
      </c>
      <c r="B29" s="123">
        <v>14.055191730235689</v>
      </c>
      <c r="D29" s="6" t="s">
        <v>122</v>
      </c>
      <c r="E29" s="123">
        <v>20.801743954281839</v>
      </c>
      <c r="F29">
        <v>2021</v>
      </c>
    </row>
    <row r="30" spans="1:6">
      <c r="A30">
        <v>2020</v>
      </c>
      <c r="B30" s="123">
        <v>11.023653329569891</v>
      </c>
      <c r="D30" s="6" t="s">
        <v>118</v>
      </c>
      <c r="E30" s="123">
        <v>15.465841066910659</v>
      </c>
      <c r="F30">
        <v>2021</v>
      </c>
    </row>
    <row r="31" spans="1:6">
      <c r="A31">
        <v>2021</v>
      </c>
      <c r="B31" s="123">
        <v>11.61</v>
      </c>
      <c r="D31" s="6" t="s">
        <v>117</v>
      </c>
      <c r="E31" s="123">
        <v>7.3673758710752084</v>
      </c>
      <c r="F31">
        <v>2021</v>
      </c>
    </row>
    <row r="32" spans="1:6">
      <c r="D32" s="6" t="s">
        <v>113</v>
      </c>
      <c r="E32" s="123">
        <v>7.850425935885248</v>
      </c>
      <c r="F32">
        <v>2021</v>
      </c>
    </row>
    <row r="33" spans="4:6">
      <c r="D33" s="6" t="s">
        <v>128</v>
      </c>
      <c r="E33" s="123">
        <v>15.10341313289843</v>
      </c>
      <c r="F33">
        <v>2020</v>
      </c>
    </row>
    <row r="34" spans="4:6">
      <c r="D34" s="6" t="s">
        <v>115</v>
      </c>
      <c r="E34" s="123">
        <v>13.843583478761801</v>
      </c>
      <c r="F34">
        <v>2021</v>
      </c>
    </row>
    <row r="35" spans="4:6">
      <c r="D35" s="6" t="s">
        <v>125</v>
      </c>
      <c r="E35" s="123">
        <v>9.4216819538138328</v>
      </c>
      <c r="F35">
        <v>2021</v>
      </c>
    </row>
    <row r="36" spans="4:6">
      <c r="D36" s="6" t="s">
        <v>135</v>
      </c>
      <c r="E36" s="123">
        <v>14.61223244642586</v>
      </c>
      <c r="F36">
        <v>2021</v>
      </c>
    </row>
    <row r="37" spans="4:6">
      <c r="D37" s="6" t="s">
        <v>98</v>
      </c>
      <c r="E37" s="123">
        <v>11.044888810950081</v>
      </c>
      <c r="F37">
        <v>2021</v>
      </c>
    </row>
    <row r="38" spans="4:6">
      <c r="D38" s="6" t="s">
        <v>97</v>
      </c>
      <c r="E38" s="123">
        <v>12.866526094903159</v>
      </c>
      <c r="F38">
        <v>2021</v>
      </c>
    </row>
    <row r="39" spans="4:6">
      <c r="D39" s="6" t="s">
        <v>100</v>
      </c>
      <c r="E39" s="123">
        <v>7.5604953500053096</v>
      </c>
      <c r="F39">
        <v>2019</v>
      </c>
    </row>
    <row r="40" spans="4:6">
      <c r="D40" s="6" t="s">
        <v>130</v>
      </c>
      <c r="E40" s="123">
        <v>13.633490598087601</v>
      </c>
      <c r="F40">
        <v>2021</v>
      </c>
    </row>
    <row r="41" spans="4:6">
      <c r="D41" s="6" t="s">
        <v>111</v>
      </c>
      <c r="E41" s="123">
        <v>10.53754096957017</v>
      </c>
      <c r="F41">
        <v>2021</v>
      </c>
    </row>
    <row r="42" spans="4:6">
      <c r="D42" s="6" t="s">
        <v>131</v>
      </c>
      <c r="E42" s="123">
        <v>12.07786289317791</v>
      </c>
      <c r="F42">
        <v>2021</v>
      </c>
    </row>
    <row r="43" spans="4:6">
      <c r="D43" s="6" t="s">
        <v>110</v>
      </c>
      <c r="E43" s="123">
        <v>10.194760745528541</v>
      </c>
      <c r="F43">
        <v>2021</v>
      </c>
    </row>
    <row r="44" spans="4:6">
      <c r="D44" s="6" t="s">
        <v>104</v>
      </c>
      <c r="E44" s="123">
        <v>14.467936799072779</v>
      </c>
      <c r="F44">
        <v>2021</v>
      </c>
    </row>
    <row r="45" spans="4:6">
      <c r="D45" s="6" t="s">
        <v>119</v>
      </c>
      <c r="E45" s="123">
        <v>16.927633786362119</v>
      </c>
      <c r="F45">
        <v>2021</v>
      </c>
    </row>
    <row r="46" spans="4:6">
      <c r="D46" s="6" t="s">
        <v>137</v>
      </c>
      <c r="E46" s="123">
        <v>12.234517693777461</v>
      </c>
      <c r="F46">
        <v>2021</v>
      </c>
    </row>
    <row r="47" spans="4:6">
      <c r="D47" s="6" t="s">
        <v>112</v>
      </c>
      <c r="E47" s="123">
        <v>12.013662585228181</v>
      </c>
      <c r="F47">
        <v>2021</v>
      </c>
    </row>
    <row r="48" spans="4:6">
      <c r="D48" s="6" t="s">
        <v>120</v>
      </c>
      <c r="E48" s="123">
        <v>13.00595144306215</v>
      </c>
      <c r="F48">
        <v>2021</v>
      </c>
    </row>
    <row r="49" spans="4:6">
      <c r="D49" s="6" t="s">
        <v>95</v>
      </c>
      <c r="E49" s="123">
        <v>9.6957272526442573</v>
      </c>
      <c r="F49">
        <v>2021</v>
      </c>
    </row>
    <row r="50" spans="4:6">
      <c r="D50" s="6" t="s">
        <v>105</v>
      </c>
      <c r="E50" s="123">
        <v>6.1780207638144606</v>
      </c>
      <c r="F50">
        <v>2021</v>
      </c>
    </row>
    <row r="51" spans="4:6">
      <c r="D51" s="6" t="s">
        <v>138</v>
      </c>
      <c r="E51" s="123">
        <v>43.362765004266997</v>
      </c>
      <c r="F51">
        <v>2021</v>
      </c>
    </row>
    <row r="52" spans="4:6">
      <c r="D52" s="6" t="s">
        <v>108</v>
      </c>
      <c r="E52" s="123">
        <v>8.9835925928539222</v>
      </c>
      <c r="F52">
        <v>2021</v>
      </c>
    </row>
    <row r="53" spans="4:6">
      <c r="D53" s="6" t="s">
        <v>123</v>
      </c>
      <c r="E53" s="123">
        <v>15.241579575912761</v>
      </c>
      <c r="F53">
        <v>2021</v>
      </c>
    </row>
  </sheetData>
  <hyperlinks>
    <hyperlink ref="B8" r:id="rId1" xr:uid="{43759EF6-D95A-4F64-9D0D-E1EC288AF324}"/>
  </hyperlinks>
  <pageMargins left="0.7" right="0.7" top="0.75" bottom="0.75" header="0.3" footer="0.3"/>
  <pageSetup paperSize="9" orientation="portrait"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4B30-F5DB-40D8-9726-E2D716AFA10A}">
  <dimension ref="A1:M54"/>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13">
      <c r="A1" t="s">
        <v>77</v>
      </c>
      <c r="B1" s="198" t="s">
        <v>440</v>
      </c>
    </row>
    <row r="2" spans="1:13">
      <c r="A2" t="s">
        <v>78</v>
      </c>
      <c r="B2" t="s">
        <v>441</v>
      </c>
    </row>
    <row r="3" spans="1:13">
      <c r="A3" s="9" t="s">
        <v>80</v>
      </c>
      <c r="B3" s="132" t="s">
        <v>133</v>
      </c>
    </row>
    <row r="4" spans="1:13" ht="15" customHeight="1">
      <c r="A4" t="s">
        <v>82</v>
      </c>
      <c r="B4" s="10" t="s">
        <v>133</v>
      </c>
      <c r="D4" s="204" t="s">
        <v>442</v>
      </c>
      <c r="E4" s="204"/>
      <c r="F4" s="204"/>
      <c r="G4" s="204"/>
      <c r="H4" s="204"/>
      <c r="I4" s="204"/>
      <c r="J4" s="204"/>
      <c r="K4" s="204"/>
      <c r="L4" s="204"/>
      <c r="M4" s="204"/>
    </row>
    <row r="5" spans="1:13">
      <c r="A5" t="s">
        <v>83</v>
      </c>
      <c r="B5" s="10" t="str">
        <f>IF(B3="Yes",IF(E11&gt;E12,"No","Yes"),IF(E11&gt;E12,"Yes","No"))</f>
        <v>Yes</v>
      </c>
      <c r="D5" s="204"/>
      <c r="E5" s="204"/>
      <c r="F5" s="204"/>
      <c r="G5" s="204"/>
      <c r="H5" s="204"/>
      <c r="I5" s="204"/>
      <c r="J5" s="204"/>
      <c r="K5" s="204"/>
      <c r="L5" s="204"/>
      <c r="M5" s="204"/>
    </row>
    <row r="6" spans="1:13">
      <c r="A6" t="s">
        <v>4</v>
      </c>
      <c r="B6" s="10" t="s">
        <v>6</v>
      </c>
      <c r="D6" s="204"/>
      <c r="E6" s="204"/>
      <c r="F6" s="204"/>
      <c r="G6" s="204"/>
      <c r="H6" s="204"/>
      <c r="I6" s="204"/>
      <c r="J6" s="204"/>
      <c r="K6" s="204"/>
      <c r="L6" s="204"/>
      <c r="M6" s="204"/>
    </row>
    <row r="7" spans="1:13">
      <c r="A7" t="s">
        <v>5</v>
      </c>
      <c r="B7" t="s">
        <v>150</v>
      </c>
    </row>
    <row r="8" spans="1:13">
      <c r="A8" t="s">
        <v>85</v>
      </c>
      <c r="B8" s="42" t="s">
        <v>409</v>
      </c>
    </row>
    <row r="9" spans="1:13">
      <c r="B9" s="42" t="s">
        <v>443</v>
      </c>
    </row>
    <row r="10" spans="1:13">
      <c r="B10" s="42"/>
    </row>
    <row r="11" spans="1:13">
      <c r="D11" s="49" t="s">
        <v>87</v>
      </c>
      <c r="E11" s="16">
        <f>E17</f>
        <v>0.9</v>
      </c>
    </row>
    <row r="12" spans="1:13">
      <c r="A12" s="43" t="s">
        <v>88</v>
      </c>
      <c r="B12" s="5">
        <f>B33/B17-1</f>
        <v>0.125</v>
      </c>
      <c r="D12" s="49" t="s">
        <v>89</v>
      </c>
      <c r="E12" s="16">
        <f>AVERAGE(E17:E54)</f>
        <v>2.7105263157894735</v>
      </c>
    </row>
    <row r="13" spans="1:13">
      <c r="B13" s="5"/>
      <c r="D13" s="49" t="s">
        <v>90</v>
      </c>
      <c r="E13" s="18">
        <f>COUNTA(E17:E54)</f>
        <v>38</v>
      </c>
    </row>
    <row r="14" spans="1:13">
      <c r="B14" s="5"/>
      <c r="D14" s="49" t="s">
        <v>91</v>
      </c>
      <c r="E14">
        <f>_xlfn.RANK.EQ(E17,E17:E54,1)</f>
        <v>22</v>
      </c>
    </row>
    <row r="16" spans="1:13">
      <c r="A16" s="197" t="s">
        <v>92</v>
      </c>
      <c r="B16" s="197" t="s">
        <v>87</v>
      </c>
      <c r="C16" s="6"/>
      <c r="D16" s="197" t="s">
        <v>246</v>
      </c>
      <c r="E16" s="197" t="s">
        <v>94</v>
      </c>
      <c r="F16" s="197" t="s">
        <v>92</v>
      </c>
    </row>
    <row r="17" spans="1:6">
      <c r="A17" s="6">
        <v>2004</v>
      </c>
      <c r="B17" s="127">
        <v>0.8</v>
      </c>
      <c r="C17" s="6"/>
      <c r="D17" s="6" t="s">
        <v>87</v>
      </c>
      <c r="E17" s="127">
        <v>0.9</v>
      </c>
      <c r="F17" s="6">
        <v>2020</v>
      </c>
    </row>
    <row r="18" spans="1:6">
      <c r="A18" s="6">
        <v>2005</v>
      </c>
      <c r="B18" s="127"/>
      <c r="C18" s="6"/>
      <c r="D18" s="6" t="s">
        <v>114</v>
      </c>
      <c r="E18" s="127">
        <v>0.4</v>
      </c>
      <c r="F18" s="6">
        <v>2020</v>
      </c>
    </row>
    <row r="19" spans="1:6">
      <c r="A19" s="6">
        <v>2006</v>
      </c>
      <c r="B19" s="127">
        <v>1.2</v>
      </c>
      <c r="C19" s="6"/>
      <c r="D19" s="6" t="s">
        <v>101</v>
      </c>
      <c r="E19" s="127">
        <v>1</v>
      </c>
      <c r="F19" s="6">
        <v>2018</v>
      </c>
    </row>
    <row r="20" spans="1:6">
      <c r="A20" s="6">
        <v>2007</v>
      </c>
      <c r="B20" s="127">
        <v>1</v>
      </c>
      <c r="C20" s="6"/>
      <c r="D20" s="6" t="s">
        <v>107</v>
      </c>
      <c r="E20" s="127">
        <v>1</v>
      </c>
      <c r="F20" s="6">
        <v>2019</v>
      </c>
    </row>
    <row r="21" spans="1:6">
      <c r="A21" s="6">
        <v>2008</v>
      </c>
      <c r="B21" s="127">
        <v>1.2</v>
      </c>
      <c r="C21" s="6"/>
      <c r="D21" s="6" t="s">
        <v>126</v>
      </c>
      <c r="E21" s="127">
        <v>2.4</v>
      </c>
      <c r="F21" s="6">
        <v>2018</v>
      </c>
    </row>
    <row r="22" spans="1:6">
      <c r="A22" s="6">
        <v>2009</v>
      </c>
      <c r="B22" s="127">
        <v>1.2</v>
      </c>
      <c r="C22" s="6"/>
      <c r="D22" s="6" t="s">
        <v>127</v>
      </c>
      <c r="E22" s="127">
        <v>23.7</v>
      </c>
      <c r="F22" s="6">
        <v>2019</v>
      </c>
    </row>
    <row r="23" spans="1:6">
      <c r="A23" s="6">
        <v>2010</v>
      </c>
      <c r="B23" s="127">
        <v>1.1000000000000001</v>
      </c>
      <c r="C23" s="6"/>
      <c r="D23" s="6" t="s">
        <v>124</v>
      </c>
      <c r="E23" s="127">
        <v>9.4</v>
      </c>
      <c r="F23" s="6">
        <v>2020</v>
      </c>
    </row>
    <row r="24" spans="1:6">
      <c r="A24" s="6">
        <v>2011</v>
      </c>
      <c r="B24" s="127">
        <v>1.1000000000000001</v>
      </c>
      <c r="C24" s="6"/>
      <c r="D24" s="6" t="s">
        <v>136</v>
      </c>
      <c r="E24" s="127">
        <v>0.6</v>
      </c>
      <c r="F24" s="6">
        <v>2020</v>
      </c>
    </row>
    <row r="25" spans="1:6">
      <c r="A25" s="6">
        <v>2012</v>
      </c>
      <c r="B25" s="127">
        <v>1.2</v>
      </c>
      <c r="C25" s="6"/>
      <c r="D25" s="6" t="s">
        <v>103</v>
      </c>
      <c r="E25" s="127">
        <v>0.5</v>
      </c>
      <c r="F25" s="6">
        <v>2018</v>
      </c>
    </row>
    <row r="26" spans="1:6">
      <c r="A26" s="6">
        <v>2013</v>
      </c>
      <c r="B26" s="127">
        <v>1.1000000000000001</v>
      </c>
      <c r="C26" s="6"/>
      <c r="D26" s="6" t="s">
        <v>99</v>
      </c>
      <c r="E26" s="127">
        <v>3.2</v>
      </c>
      <c r="F26" s="6">
        <v>2020</v>
      </c>
    </row>
    <row r="27" spans="1:6">
      <c r="A27" s="6">
        <v>2014</v>
      </c>
      <c r="B27" s="127">
        <v>1.2</v>
      </c>
      <c r="C27" s="6"/>
      <c r="D27" s="6" t="s">
        <v>96</v>
      </c>
      <c r="E27" s="127">
        <v>1.2</v>
      </c>
      <c r="F27" s="6">
        <v>2018</v>
      </c>
    </row>
    <row r="28" spans="1:6">
      <c r="A28" s="6">
        <v>2015</v>
      </c>
      <c r="B28" s="127">
        <v>1.2</v>
      </c>
      <c r="C28" s="6"/>
      <c r="D28" s="6" t="s">
        <v>121</v>
      </c>
      <c r="E28" s="127">
        <v>0.4</v>
      </c>
      <c r="F28" s="6">
        <v>2016</v>
      </c>
    </row>
    <row r="29" spans="1:6">
      <c r="A29" s="6">
        <v>2016</v>
      </c>
      <c r="B29" s="127">
        <v>1.1000000000000001</v>
      </c>
      <c r="C29" s="6"/>
      <c r="D29" s="6" t="s">
        <v>102</v>
      </c>
      <c r="E29" s="127">
        <v>0.4</v>
      </c>
      <c r="F29" s="6">
        <v>2020</v>
      </c>
    </row>
    <row r="30" spans="1:6">
      <c r="A30" s="6">
        <v>2017</v>
      </c>
      <c r="B30" s="127">
        <v>0.9</v>
      </c>
      <c r="C30" s="6"/>
      <c r="D30" s="6" t="s">
        <v>122</v>
      </c>
      <c r="E30" s="127">
        <v>0.9</v>
      </c>
      <c r="F30" s="6">
        <v>2019</v>
      </c>
    </row>
    <row r="31" spans="1:6">
      <c r="A31" s="6">
        <v>2018</v>
      </c>
      <c r="B31" s="127">
        <v>1</v>
      </c>
      <c r="C31" s="6"/>
      <c r="D31" s="6" t="s">
        <v>118</v>
      </c>
      <c r="E31" s="127">
        <v>0.8</v>
      </c>
      <c r="F31" s="6">
        <v>2019</v>
      </c>
    </row>
    <row r="32" spans="1:6">
      <c r="A32" s="6">
        <v>2019</v>
      </c>
      <c r="B32" s="127">
        <v>1</v>
      </c>
      <c r="C32" s="6"/>
      <c r="D32" s="6" t="s">
        <v>117</v>
      </c>
      <c r="E32" s="127">
        <v>0.6</v>
      </c>
      <c r="F32" s="6">
        <v>2020</v>
      </c>
    </row>
    <row r="33" spans="1:6">
      <c r="A33" s="6">
        <v>2020</v>
      </c>
      <c r="B33" s="127">
        <v>0.9</v>
      </c>
      <c r="C33" s="6"/>
      <c r="D33" s="6" t="s">
        <v>113</v>
      </c>
      <c r="E33" s="127">
        <v>0.5</v>
      </c>
      <c r="F33" s="6">
        <v>2018</v>
      </c>
    </row>
    <row r="34" spans="1:6">
      <c r="A34" s="6"/>
      <c r="B34" s="6"/>
      <c r="C34" s="6"/>
      <c r="D34" s="6" t="s">
        <v>128</v>
      </c>
      <c r="E34" s="127">
        <v>1.5</v>
      </c>
      <c r="F34" s="6">
        <v>2018</v>
      </c>
    </row>
    <row r="35" spans="1:6">
      <c r="A35" s="6"/>
      <c r="B35" s="6"/>
      <c r="C35" s="6"/>
      <c r="D35" s="6" t="s">
        <v>115</v>
      </c>
      <c r="E35" s="127">
        <v>0.5</v>
      </c>
      <c r="F35" s="6">
        <v>2017</v>
      </c>
    </row>
    <row r="36" spans="1:6">
      <c r="A36" s="6"/>
      <c r="B36" s="6"/>
      <c r="C36" s="6"/>
      <c r="D36" s="6" t="s">
        <v>125</v>
      </c>
      <c r="E36" s="127">
        <v>0.2</v>
      </c>
      <c r="F36" s="6">
        <v>2019</v>
      </c>
    </row>
    <row r="37" spans="1:6">
      <c r="A37" s="6"/>
      <c r="B37" s="6"/>
      <c r="C37" s="6"/>
      <c r="D37" s="6" t="s">
        <v>135</v>
      </c>
      <c r="E37" s="127">
        <v>0.8</v>
      </c>
      <c r="F37" s="6">
        <v>2019</v>
      </c>
    </row>
    <row r="38" spans="1:6">
      <c r="A38" s="6"/>
      <c r="B38" s="6"/>
      <c r="C38" s="6"/>
      <c r="D38" s="6" t="s">
        <v>98</v>
      </c>
      <c r="E38" s="127">
        <v>3.3</v>
      </c>
      <c r="F38" s="6">
        <v>2020</v>
      </c>
    </row>
    <row r="39" spans="1:6">
      <c r="A39" s="6"/>
      <c r="B39" s="6"/>
      <c r="C39" s="6"/>
      <c r="D39" s="6" t="s">
        <v>97</v>
      </c>
      <c r="E39" s="127">
        <v>2.2999999999999998</v>
      </c>
      <c r="F39" s="6">
        <v>2020</v>
      </c>
    </row>
    <row r="40" spans="1:6">
      <c r="A40" s="6"/>
      <c r="B40" s="6"/>
      <c r="C40" s="6"/>
      <c r="D40" s="6" t="s">
        <v>100</v>
      </c>
      <c r="E40" s="127">
        <v>0.7</v>
      </c>
      <c r="F40" s="6">
        <v>2019</v>
      </c>
    </row>
    <row r="41" spans="1:6">
      <c r="A41" s="6"/>
      <c r="B41" s="6"/>
      <c r="C41" s="6"/>
      <c r="D41" s="6" t="s">
        <v>130</v>
      </c>
      <c r="E41" s="127">
        <v>29.9</v>
      </c>
      <c r="F41" s="6">
        <v>2020</v>
      </c>
    </row>
    <row r="42" spans="1:6">
      <c r="A42" s="6"/>
      <c r="B42" s="6"/>
      <c r="C42" s="6"/>
      <c r="D42" s="6" t="s">
        <v>111</v>
      </c>
      <c r="E42" s="127">
        <v>0.6</v>
      </c>
      <c r="F42" s="6">
        <v>2020</v>
      </c>
    </row>
    <row r="43" spans="1:6">
      <c r="A43" s="6"/>
      <c r="B43" s="6"/>
      <c r="C43" s="6"/>
      <c r="D43" s="6" t="s">
        <v>131</v>
      </c>
      <c r="E43" s="127">
        <v>1.3</v>
      </c>
      <c r="F43" s="6">
        <v>2016</v>
      </c>
    </row>
    <row r="44" spans="1:6">
      <c r="A44" s="6"/>
      <c r="B44" s="6"/>
      <c r="C44" s="6"/>
      <c r="D44" s="6" t="s">
        <v>110</v>
      </c>
      <c r="E44" s="127">
        <v>0.6</v>
      </c>
      <c r="F44" s="6">
        <v>2016</v>
      </c>
    </row>
    <row r="45" spans="1:6">
      <c r="A45" s="6"/>
      <c r="B45" s="6"/>
      <c r="C45" s="6"/>
      <c r="D45" s="6" t="s">
        <v>104</v>
      </c>
      <c r="E45" s="127">
        <v>0.6</v>
      </c>
      <c r="F45" s="6">
        <v>2019</v>
      </c>
    </row>
    <row r="46" spans="1:6">
      <c r="A46" s="6"/>
      <c r="B46" s="6"/>
      <c r="C46" s="6"/>
      <c r="D46" s="6" t="s">
        <v>119</v>
      </c>
      <c r="E46" s="127">
        <v>0.7</v>
      </c>
      <c r="F46" s="6">
        <v>2018</v>
      </c>
    </row>
    <row r="47" spans="1:6">
      <c r="A47" s="6"/>
      <c r="B47" s="6"/>
      <c r="C47" s="6"/>
      <c r="D47" s="6" t="s">
        <v>137</v>
      </c>
      <c r="E47" s="127">
        <v>0.5</v>
      </c>
      <c r="F47" s="6">
        <v>2019</v>
      </c>
    </row>
    <row r="48" spans="1:6">
      <c r="A48" s="6"/>
      <c r="B48" s="6"/>
      <c r="C48" s="6"/>
      <c r="D48" s="6" t="s">
        <v>112</v>
      </c>
      <c r="E48" s="127">
        <v>0.7</v>
      </c>
      <c r="F48" s="6">
        <v>2020</v>
      </c>
    </row>
    <row r="49" spans="1:6">
      <c r="A49" s="6"/>
      <c r="B49" s="6"/>
      <c r="C49" s="6"/>
      <c r="D49" s="6" t="s">
        <v>120</v>
      </c>
      <c r="E49" s="127">
        <v>0.6</v>
      </c>
      <c r="F49" s="6">
        <v>2020</v>
      </c>
    </row>
    <row r="50" spans="1:6">
      <c r="A50" s="6"/>
      <c r="B50" s="6"/>
      <c r="C50" s="6"/>
      <c r="D50" s="6" t="s">
        <v>95</v>
      </c>
      <c r="E50" s="127">
        <v>1</v>
      </c>
      <c r="F50" s="6">
        <v>2018</v>
      </c>
    </row>
    <row r="51" spans="1:6">
      <c r="A51" s="6"/>
      <c r="B51" s="6"/>
      <c r="C51" s="6"/>
      <c r="D51" s="6" t="s">
        <v>105</v>
      </c>
      <c r="E51" s="127">
        <v>0.4</v>
      </c>
      <c r="F51" s="6">
        <v>2018</v>
      </c>
    </row>
    <row r="52" spans="1:6">
      <c r="A52" s="6"/>
      <c r="B52" s="6"/>
      <c r="C52" s="6"/>
      <c r="D52" s="6" t="s">
        <v>138</v>
      </c>
      <c r="E52" s="127">
        <v>1</v>
      </c>
      <c r="F52" s="6">
        <v>2019</v>
      </c>
    </row>
    <row r="53" spans="1:6">
      <c r="A53" s="6"/>
      <c r="B53" s="6"/>
      <c r="C53" s="6"/>
      <c r="D53" s="6" t="s">
        <v>108</v>
      </c>
      <c r="E53" s="127">
        <v>0.5</v>
      </c>
      <c r="F53" s="6">
        <v>2019</v>
      </c>
    </row>
    <row r="54" spans="1:6">
      <c r="A54" s="6"/>
      <c r="B54" s="6"/>
      <c r="C54" s="6"/>
      <c r="D54" s="6" t="s">
        <v>123</v>
      </c>
      <c r="E54" s="127">
        <v>7.4</v>
      </c>
      <c r="F54" s="6">
        <v>2020</v>
      </c>
    </row>
  </sheetData>
  <mergeCells count="1">
    <mergeCell ref="D4:M6"/>
  </mergeCells>
  <hyperlinks>
    <hyperlink ref="B8" r:id="rId1" xr:uid="{803A4674-1E03-450C-8671-3D96E0051276}"/>
    <hyperlink ref="B9" r:id="rId2" xr:uid="{9E451E2B-EF41-49E6-8E0E-FB0E6FCF5325}"/>
  </hyperlinks>
  <pageMargins left="0.7" right="0.7" top="0.75" bottom="0.75" header="0.3" footer="0.3"/>
  <pageSetup paperSize="9"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0A638-C039-4C68-B48E-37FD6EA72153}">
  <dimension ref="A1:F52"/>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43</v>
      </c>
    </row>
    <row r="2" spans="1:6">
      <c r="A2" t="s">
        <v>78</v>
      </c>
      <c r="B2" t="s">
        <v>444</v>
      </c>
    </row>
    <row r="3" spans="1:6">
      <c r="A3" s="9" t="s">
        <v>80</v>
      </c>
      <c r="B3" s="132" t="s">
        <v>133</v>
      </c>
    </row>
    <row r="4" spans="1:6">
      <c r="A4" t="s">
        <v>82</v>
      </c>
      <c r="B4" s="8" t="str">
        <f>IF(B3="Yes",IF(B11&lt;=0.02,"Yes","No"),IF(B11&gt;=-0.02,"Yes","No"))</f>
        <v>No</v>
      </c>
    </row>
    <row r="5" spans="1:6">
      <c r="A5" t="s">
        <v>83</v>
      </c>
      <c r="B5" s="8" t="str">
        <f>IF(B3="Yes",IF(E10&gt;E11,"No","Yes"),IF(E10&gt;E11,"Yes","No"))</f>
        <v>No</v>
      </c>
    </row>
    <row r="6" spans="1:6">
      <c r="A6" t="s">
        <v>4</v>
      </c>
      <c r="B6" s="8" t="s">
        <v>8</v>
      </c>
    </row>
    <row r="7" spans="1:6">
      <c r="A7" t="s">
        <v>5</v>
      </c>
      <c r="B7" t="s">
        <v>445</v>
      </c>
    </row>
    <row r="8" spans="1:6">
      <c r="A8" t="s">
        <v>85</v>
      </c>
      <c r="B8" s="42" t="s">
        <v>446</v>
      </c>
    </row>
    <row r="10" spans="1:6">
      <c r="D10" s="49" t="s">
        <v>87</v>
      </c>
      <c r="E10" s="4">
        <f>E16</f>
        <v>0.30125215649604797</v>
      </c>
    </row>
    <row r="11" spans="1:6">
      <c r="A11" s="43" t="s">
        <v>88</v>
      </c>
      <c r="B11" s="5">
        <f>B17/B16-1</f>
        <v>8.8604632679553763E-2</v>
      </c>
      <c r="D11" s="49" t="s">
        <v>89</v>
      </c>
      <c r="E11" s="4">
        <f>AVERAGE(E16:E52)</f>
        <v>0.16136029362678531</v>
      </c>
    </row>
    <row r="12" spans="1:6">
      <c r="B12" s="134"/>
      <c r="D12" s="49" t="s">
        <v>90</v>
      </c>
      <c r="E12" s="135">
        <f>COUNTA(E16:E52)</f>
        <v>37</v>
      </c>
    </row>
    <row r="13" spans="1:6">
      <c r="B13" s="134"/>
      <c r="D13" s="49" t="s">
        <v>91</v>
      </c>
      <c r="E13">
        <f>_xlfn.RANK.EQ(E16,E16:E53,1)</f>
        <v>37</v>
      </c>
    </row>
    <row r="14" spans="1:6">
      <c r="E14" s="13"/>
    </row>
    <row r="15" spans="1:6">
      <c r="A15" s="197" t="s">
        <v>92</v>
      </c>
      <c r="B15" s="197" t="s">
        <v>87</v>
      </c>
      <c r="D15" s="197" t="s">
        <v>246</v>
      </c>
      <c r="E15" s="197" t="s">
        <v>94</v>
      </c>
      <c r="F15" s="197" t="s">
        <v>92</v>
      </c>
    </row>
    <row r="16" spans="1:6">
      <c r="A16" s="6" t="s">
        <v>447</v>
      </c>
      <c r="B16" s="133">
        <v>0.27673238515853882</v>
      </c>
      <c r="D16" s="6" t="s">
        <v>87</v>
      </c>
      <c r="E16" s="4">
        <v>0.30125215649604797</v>
      </c>
      <c r="F16" s="6" t="s">
        <v>448</v>
      </c>
    </row>
    <row r="17" spans="1:6">
      <c r="A17" s="6" t="s">
        <v>449</v>
      </c>
      <c r="B17" s="133">
        <v>0.30125215649604797</v>
      </c>
      <c r="D17" s="6" t="s">
        <v>114</v>
      </c>
      <c r="E17" s="4">
        <v>6.9333434104919434E-2</v>
      </c>
      <c r="F17" s="6" t="s">
        <v>448</v>
      </c>
    </row>
    <row r="18" spans="1:6">
      <c r="D18" s="6" t="s">
        <v>101</v>
      </c>
      <c r="E18" s="4">
        <v>0.20883476734161377</v>
      </c>
      <c r="F18" s="6" t="s">
        <v>448</v>
      </c>
    </row>
    <row r="19" spans="1:6">
      <c r="D19" s="6" t="s">
        <v>107</v>
      </c>
      <c r="E19" s="4">
        <v>0.20385277271270752</v>
      </c>
      <c r="F19" s="6" t="s">
        <v>448</v>
      </c>
    </row>
    <row r="20" spans="1:6">
      <c r="D20" s="6" t="s">
        <v>126</v>
      </c>
      <c r="E20" s="4">
        <v>0.10829365253448486</v>
      </c>
      <c r="F20" s="6" t="s">
        <v>448</v>
      </c>
    </row>
    <row r="21" spans="1:6">
      <c r="D21" s="6" t="s">
        <v>127</v>
      </c>
      <c r="E21" s="4">
        <v>8.4641575813293457E-2</v>
      </c>
      <c r="F21" s="6" t="s">
        <v>448</v>
      </c>
    </row>
    <row r="22" spans="1:6">
      <c r="D22" s="6" t="s">
        <v>136</v>
      </c>
      <c r="E22" s="4">
        <v>0.18681222200393677</v>
      </c>
      <c r="F22" s="6" t="s">
        <v>448</v>
      </c>
    </row>
    <row r="23" spans="1:6">
      <c r="D23" s="6" t="s">
        <v>103</v>
      </c>
      <c r="E23" s="4">
        <v>0.17557376623153687</v>
      </c>
      <c r="F23" s="6" t="s">
        <v>448</v>
      </c>
    </row>
    <row r="24" spans="1:6">
      <c r="D24" s="6" t="s">
        <v>99</v>
      </c>
      <c r="E24" s="4">
        <v>0.17406094074249268</v>
      </c>
      <c r="F24" s="6" t="s">
        <v>448</v>
      </c>
    </row>
    <row r="25" spans="1:6">
      <c r="D25" s="6" t="s">
        <v>96</v>
      </c>
      <c r="E25" s="4">
        <v>0.19648832082748413</v>
      </c>
      <c r="F25" s="6" t="s">
        <v>448</v>
      </c>
    </row>
    <row r="26" spans="1:6">
      <c r="D26" s="6" t="s">
        <v>121</v>
      </c>
      <c r="E26" s="4">
        <v>0.10582756996154785</v>
      </c>
      <c r="F26" s="6" t="s">
        <v>448</v>
      </c>
    </row>
    <row r="27" spans="1:6">
      <c r="D27" s="6" t="s">
        <v>102</v>
      </c>
      <c r="E27" s="4">
        <v>0.1412767767906189</v>
      </c>
      <c r="F27" s="6" t="s">
        <v>448</v>
      </c>
    </row>
    <row r="28" spans="1:6">
      <c r="D28" s="6" t="s">
        <v>122</v>
      </c>
      <c r="E28" s="4">
        <v>0.19866710901260459</v>
      </c>
      <c r="F28" s="6" t="s">
        <v>448</v>
      </c>
    </row>
    <row r="29" spans="1:6">
      <c r="D29" s="6" t="s">
        <v>118</v>
      </c>
      <c r="E29" s="4">
        <v>0.19316500425338745</v>
      </c>
      <c r="F29" s="6" t="s">
        <v>448</v>
      </c>
    </row>
    <row r="30" spans="1:6">
      <c r="D30" s="6" t="s">
        <v>117</v>
      </c>
      <c r="E30" s="4">
        <v>0.1780771017074585</v>
      </c>
      <c r="F30" s="6" t="s">
        <v>448</v>
      </c>
    </row>
    <row r="31" spans="1:6">
      <c r="D31" s="6" t="s">
        <v>113</v>
      </c>
      <c r="E31" s="4">
        <v>0.15382444858551025</v>
      </c>
      <c r="F31" s="6" t="s">
        <v>448</v>
      </c>
    </row>
    <row r="32" spans="1:6">
      <c r="D32" s="6" t="s">
        <v>128</v>
      </c>
      <c r="E32" s="4">
        <v>0.13288247585296631</v>
      </c>
      <c r="F32" s="6" t="s">
        <v>448</v>
      </c>
    </row>
    <row r="33" spans="4:6">
      <c r="D33" s="6" t="s">
        <v>115</v>
      </c>
      <c r="E33" s="4">
        <v>0.15944808721542358</v>
      </c>
      <c r="F33" s="6" t="s">
        <v>448</v>
      </c>
    </row>
    <row r="34" spans="4:6">
      <c r="D34" s="6" t="s">
        <v>125</v>
      </c>
      <c r="E34" s="4">
        <v>0.19531452655792236</v>
      </c>
      <c r="F34" s="6" t="s">
        <v>448</v>
      </c>
    </row>
    <row r="35" spans="4:6">
      <c r="D35" s="6" t="s">
        <v>135</v>
      </c>
      <c r="E35" s="4">
        <v>0.15756702423095703</v>
      </c>
      <c r="F35" s="6" t="s">
        <v>448</v>
      </c>
    </row>
    <row r="36" spans="4:6">
      <c r="D36" s="6" t="s">
        <v>98</v>
      </c>
      <c r="E36" s="4">
        <v>0.18586623668670654</v>
      </c>
      <c r="F36" s="6" t="s">
        <v>448</v>
      </c>
    </row>
    <row r="37" spans="4:6">
      <c r="D37" s="6" t="s">
        <v>97</v>
      </c>
      <c r="E37" s="4">
        <v>0.12151026725769043</v>
      </c>
      <c r="F37" s="6" t="s">
        <v>448</v>
      </c>
    </row>
    <row r="38" spans="4:6">
      <c r="D38" s="6" t="s">
        <v>100</v>
      </c>
      <c r="E38" s="4">
        <v>0.10297924280166626</v>
      </c>
      <c r="F38" s="6" t="s">
        <v>448</v>
      </c>
    </row>
    <row r="39" spans="4:6">
      <c r="D39" s="6" t="s">
        <v>130</v>
      </c>
      <c r="E39" s="4">
        <v>7.4934601783752441E-2</v>
      </c>
      <c r="F39" s="6" t="s">
        <v>448</v>
      </c>
    </row>
    <row r="40" spans="4:6">
      <c r="D40" s="6" t="s">
        <v>111</v>
      </c>
      <c r="E40" s="4">
        <v>0.19055938720703125</v>
      </c>
      <c r="F40" s="6" t="s">
        <v>448</v>
      </c>
    </row>
    <row r="41" spans="4:6">
      <c r="D41" s="6" t="s">
        <v>131</v>
      </c>
      <c r="E41" s="4">
        <v>0.28025615215301514</v>
      </c>
      <c r="F41" s="6" t="s">
        <v>448</v>
      </c>
    </row>
    <row r="42" spans="4:6">
      <c r="D42" s="6" t="s">
        <v>110</v>
      </c>
      <c r="E42" s="4">
        <v>0.13426721096038818</v>
      </c>
      <c r="F42" s="6" t="s">
        <v>448</v>
      </c>
    </row>
    <row r="43" spans="4:6">
      <c r="D43" s="6" t="s">
        <v>104</v>
      </c>
      <c r="E43" s="4">
        <v>0.15118873119354248</v>
      </c>
      <c r="F43" s="6" t="s">
        <v>448</v>
      </c>
    </row>
    <row r="44" spans="4:6">
      <c r="D44" s="6" t="s">
        <v>119</v>
      </c>
      <c r="E44" s="4">
        <v>0.22409701347351074</v>
      </c>
      <c r="F44" s="6" t="s">
        <v>448</v>
      </c>
    </row>
    <row r="45" spans="4:6">
      <c r="D45" s="6" t="s">
        <v>137</v>
      </c>
      <c r="E45" s="4">
        <v>0.16408956050872803</v>
      </c>
      <c r="F45" s="6" t="s">
        <v>448</v>
      </c>
    </row>
    <row r="46" spans="4:6">
      <c r="D46" s="6" t="s">
        <v>112</v>
      </c>
      <c r="E46" s="4">
        <v>0.14883840084075928</v>
      </c>
      <c r="F46" s="6" t="s">
        <v>448</v>
      </c>
    </row>
    <row r="47" spans="4:6">
      <c r="D47" s="6" t="s">
        <v>120</v>
      </c>
      <c r="E47" s="4">
        <v>8.3081722259521484E-2</v>
      </c>
      <c r="F47" s="6" t="s">
        <v>448</v>
      </c>
    </row>
    <row r="48" spans="4:6">
      <c r="D48" s="6" t="s">
        <v>95</v>
      </c>
      <c r="E48" s="4">
        <v>0.24007296562194824</v>
      </c>
      <c r="F48" s="6" t="s">
        <v>448</v>
      </c>
    </row>
    <row r="49" spans="4:6">
      <c r="D49" s="6" t="s">
        <v>105</v>
      </c>
      <c r="E49" s="4">
        <v>8.3027362823486328E-2</v>
      </c>
      <c r="F49" s="6" t="s">
        <v>448</v>
      </c>
    </row>
    <row r="50" spans="4:6">
      <c r="D50" s="6" t="s">
        <v>116</v>
      </c>
      <c r="E50" s="4">
        <v>0.16567254066467285</v>
      </c>
      <c r="F50" s="6" t="s">
        <v>448</v>
      </c>
    </row>
    <row r="51" spans="4:6">
      <c r="D51" s="6" t="s">
        <v>108</v>
      </c>
      <c r="E51" s="4">
        <v>7.6553165912628174E-2</v>
      </c>
      <c r="F51" s="6" t="s">
        <v>448</v>
      </c>
    </row>
    <row r="52" spans="4:6">
      <c r="D52" s="6" t="s">
        <v>123</v>
      </c>
      <c r="E52" s="4">
        <v>0.21814256906509399</v>
      </c>
      <c r="F52" s="6" t="s">
        <v>448</v>
      </c>
    </row>
  </sheetData>
  <phoneticPr fontId="14" type="noConversion"/>
  <hyperlinks>
    <hyperlink ref="B8" r:id="rId1" display="https://www.oecd-ilibrary.org/sites/c82850c6-en/index.html?itemId=/content/component/c82850c6-en" xr:uid="{970160CD-47A9-400A-B44F-14D47C8012A5}"/>
  </hyperlinks>
  <pageMargins left="0.7" right="0.7" top="0.75" bottom="0.75" header="0.3" footer="0.3"/>
  <pageSetup paperSize="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C8B4F-F848-47DB-A59A-5AF6604639E0}">
  <dimension ref="A1:M54"/>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13">
      <c r="A1" t="s">
        <v>77</v>
      </c>
      <c r="B1" s="198" t="s">
        <v>44</v>
      </c>
    </row>
    <row r="2" spans="1:13">
      <c r="A2" t="s">
        <v>78</v>
      </c>
      <c r="B2" t="s">
        <v>450</v>
      </c>
    </row>
    <row r="3" spans="1:13">
      <c r="A3" s="9" t="s">
        <v>80</v>
      </c>
      <c r="B3" s="132" t="s">
        <v>81</v>
      </c>
    </row>
    <row r="4" spans="1:13">
      <c r="A4" t="s">
        <v>82</v>
      </c>
      <c r="B4" s="10" t="s">
        <v>133</v>
      </c>
      <c r="D4" s="204" t="s">
        <v>451</v>
      </c>
      <c r="E4" s="204"/>
      <c r="F4" s="204"/>
      <c r="G4" s="204"/>
      <c r="H4" s="204"/>
      <c r="I4" s="204"/>
      <c r="J4" s="204"/>
      <c r="K4" s="204"/>
      <c r="L4" s="204"/>
      <c r="M4" s="204"/>
    </row>
    <row r="5" spans="1:13">
      <c r="A5" t="s">
        <v>83</v>
      </c>
      <c r="B5" s="10" t="s">
        <v>133</v>
      </c>
      <c r="D5" s="204"/>
      <c r="E5" s="204"/>
      <c r="F5" s="204"/>
      <c r="G5" s="204"/>
      <c r="H5" s="204"/>
      <c r="I5" s="204"/>
      <c r="J5" s="204"/>
      <c r="K5" s="204"/>
      <c r="L5" s="204"/>
      <c r="M5" s="204"/>
    </row>
    <row r="6" spans="1:13">
      <c r="A6" t="s">
        <v>4</v>
      </c>
      <c r="B6" s="10" t="s">
        <v>6</v>
      </c>
      <c r="D6" s="204"/>
      <c r="E6" s="204"/>
      <c r="F6" s="204"/>
      <c r="G6" s="204"/>
      <c r="H6" s="204"/>
      <c r="I6" s="204"/>
      <c r="J6" s="204"/>
      <c r="K6" s="204"/>
      <c r="L6" s="204"/>
      <c r="M6" s="204"/>
    </row>
    <row r="7" spans="1:13">
      <c r="A7" t="s">
        <v>5</v>
      </c>
      <c r="B7" s="132" t="s">
        <v>452</v>
      </c>
    </row>
    <row r="8" spans="1:13">
      <c r="A8" t="s">
        <v>85</v>
      </c>
      <c r="B8" s="42" t="s">
        <v>409</v>
      </c>
    </row>
    <row r="9" spans="1:13">
      <c r="B9" s="42" t="s">
        <v>453</v>
      </c>
    </row>
    <row r="11" spans="1:13">
      <c r="D11" s="49" t="s">
        <v>87</v>
      </c>
      <c r="E11" s="138">
        <f>E17</f>
        <v>8.0299999999999994</v>
      </c>
    </row>
    <row r="12" spans="1:13">
      <c r="A12" s="43" t="s">
        <v>88</v>
      </c>
      <c r="B12" s="5">
        <f>B18/B17-1</f>
        <v>0.72071428571428586</v>
      </c>
      <c r="D12" s="49" t="s">
        <v>89</v>
      </c>
      <c r="E12" s="138">
        <f>AVERAGE(E17:E54)</f>
        <v>6.1447557170065545</v>
      </c>
    </row>
    <row r="13" spans="1:13">
      <c r="B13" s="134"/>
      <c r="D13" s="49" t="s">
        <v>90</v>
      </c>
      <c r="E13" s="135">
        <f>COUNTA(E17:E54)</f>
        <v>24</v>
      </c>
    </row>
    <row r="14" spans="1:13">
      <c r="B14" s="134"/>
      <c r="D14" s="49" t="s">
        <v>91</v>
      </c>
      <c r="E14">
        <f>_xlfn.RANK.EQ(E17,E17:E54,0)</f>
        <v>4</v>
      </c>
    </row>
    <row r="15" spans="1:13">
      <c r="D15"/>
    </row>
    <row r="16" spans="1:13">
      <c r="A16" s="197" t="s">
        <v>92</v>
      </c>
      <c r="B16" s="197" t="s">
        <v>87</v>
      </c>
      <c r="D16" s="197" t="s">
        <v>246</v>
      </c>
      <c r="E16" s="197" t="s">
        <v>94</v>
      </c>
      <c r="F16" s="197" t="s">
        <v>92</v>
      </c>
    </row>
    <row r="17" spans="1:6">
      <c r="A17">
        <v>2006</v>
      </c>
      <c r="B17" s="123">
        <v>4.6666666666666661</v>
      </c>
      <c r="D17" s="6" t="s">
        <v>87</v>
      </c>
      <c r="E17" s="123">
        <v>8.0299999999999994</v>
      </c>
      <c r="F17">
        <v>2021</v>
      </c>
    </row>
    <row r="18" spans="1:6">
      <c r="A18">
        <v>2021</v>
      </c>
      <c r="B18" s="123">
        <v>8.0299999999999994</v>
      </c>
      <c r="D18" s="6" t="s">
        <v>114</v>
      </c>
      <c r="E18" s="123">
        <v>9.4723094999999997</v>
      </c>
      <c r="F18">
        <v>2009</v>
      </c>
    </row>
    <row r="19" spans="1:6">
      <c r="D19" s="6" t="s">
        <v>101</v>
      </c>
      <c r="E19" s="123">
        <v>5.95</v>
      </c>
      <c r="F19">
        <v>2012</v>
      </c>
    </row>
    <row r="20" spans="1:6">
      <c r="D20" s="6" t="s">
        <v>107</v>
      </c>
      <c r="E20" s="123">
        <v>6.2711537999999996</v>
      </c>
      <c r="F20">
        <v>2015</v>
      </c>
    </row>
    <row r="21" spans="1:6">
      <c r="D21" s="6" t="s">
        <v>126</v>
      </c>
      <c r="E21" s="123"/>
    </row>
    <row r="22" spans="1:6">
      <c r="D22" s="6" t="s">
        <v>127</v>
      </c>
      <c r="E22" s="123"/>
    </row>
    <row r="23" spans="1:6">
      <c r="D23" s="6" t="s">
        <v>124</v>
      </c>
      <c r="E23" s="123"/>
    </row>
    <row r="24" spans="1:6">
      <c r="D24" s="6" t="s">
        <v>136</v>
      </c>
      <c r="E24" s="123"/>
    </row>
    <row r="25" spans="1:6">
      <c r="D25" s="6" t="s">
        <v>103</v>
      </c>
      <c r="E25" s="123"/>
    </row>
    <row r="26" spans="1:6">
      <c r="D26" s="6" t="s">
        <v>99</v>
      </c>
      <c r="E26" s="123">
        <v>4.2000000000000011</v>
      </c>
      <c r="F26">
        <v>2009</v>
      </c>
    </row>
    <row r="27" spans="1:6">
      <c r="D27" s="6" t="s">
        <v>96</v>
      </c>
      <c r="E27" s="123">
        <v>6.1545218999999998</v>
      </c>
      <c r="F27">
        <v>2009</v>
      </c>
    </row>
    <row r="28" spans="1:6">
      <c r="D28" s="6" t="s">
        <v>121</v>
      </c>
      <c r="E28" s="123">
        <v>6.1874085000000001</v>
      </c>
      <c r="F28">
        <v>2009</v>
      </c>
    </row>
    <row r="29" spans="1:6">
      <c r="D29" s="6" t="s">
        <v>102</v>
      </c>
      <c r="E29" s="123">
        <v>7.0019321999999997</v>
      </c>
      <c r="F29">
        <v>2012</v>
      </c>
    </row>
    <row r="30" spans="1:6">
      <c r="D30" s="6" t="s">
        <v>122</v>
      </c>
      <c r="E30" s="123">
        <v>7</v>
      </c>
      <c r="F30">
        <v>2012</v>
      </c>
    </row>
    <row r="31" spans="1:6">
      <c r="D31" s="6" t="s">
        <v>118</v>
      </c>
      <c r="E31" s="123">
        <v>4.2</v>
      </c>
      <c r="F31">
        <v>2009</v>
      </c>
    </row>
    <row r="32" spans="1:6">
      <c r="D32" s="6" t="s">
        <v>117</v>
      </c>
      <c r="E32" s="123"/>
    </row>
    <row r="33" spans="4:6">
      <c r="D33" s="6" t="s">
        <v>113</v>
      </c>
      <c r="E33" s="123">
        <v>5.8321702833333333</v>
      </c>
      <c r="F33">
        <v>2005</v>
      </c>
    </row>
    <row r="34" spans="4:6">
      <c r="D34" s="6" t="s">
        <v>128</v>
      </c>
      <c r="E34" s="123"/>
    </row>
    <row r="35" spans="4:6">
      <c r="D35" s="6" t="s">
        <v>115</v>
      </c>
      <c r="E35" s="123">
        <v>7.4504758999999998</v>
      </c>
      <c r="F35">
        <v>2013</v>
      </c>
    </row>
    <row r="36" spans="4:6">
      <c r="D36" s="6" t="s">
        <v>125</v>
      </c>
      <c r="E36" s="123">
        <v>1.9833333333333329</v>
      </c>
      <c r="F36">
        <v>2016</v>
      </c>
    </row>
    <row r="37" spans="4:6">
      <c r="D37" s="6" t="s">
        <v>135</v>
      </c>
      <c r="E37" s="123">
        <v>4.9251906465110533</v>
      </c>
      <c r="F37">
        <v>2014</v>
      </c>
    </row>
    <row r="38" spans="4:6">
      <c r="D38" s="6" t="s">
        <v>98</v>
      </c>
      <c r="E38" s="123"/>
    </row>
    <row r="39" spans="4:6">
      <c r="D39" s="6" t="s">
        <v>97</v>
      </c>
      <c r="E39" s="123"/>
    </row>
    <row r="40" spans="4:6">
      <c r="D40" s="6" t="s">
        <v>100</v>
      </c>
      <c r="E40" s="123">
        <v>3.850000000000001</v>
      </c>
      <c r="F40">
        <v>2012</v>
      </c>
    </row>
    <row r="41" spans="4:6">
      <c r="D41" s="6" t="s">
        <v>130</v>
      </c>
      <c r="E41" s="123"/>
    </row>
    <row r="42" spans="4:6">
      <c r="D42" s="6" t="s">
        <v>111</v>
      </c>
      <c r="E42" s="123">
        <v>8.4008438999999999</v>
      </c>
      <c r="F42">
        <v>2016</v>
      </c>
    </row>
    <row r="43" spans="4:6">
      <c r="D43" s="6" t="s">
        <v>131</v>
      </c>
      <c r="E43" s="123">
        <v>7.8166666666666602</v>
      </c>
      <c r="F43">
        <v>2009</v>
      </c>
    </row>
    <row r="44" spans="4:6">
      <c r="D44" s="6" t="s">
        <v>110</v>
      </c>
      <c r="E44" s="123">
        <v>6.6570865000000001</v>
      </c>
      <c r="F44">
        <v>2010</v>
      </c>
    </row>
    <row r="45" spans="4:6">
      <c r="D45" s="6" t="s">
        <v>104</v>
      </c>
      <c r="E45" s="123">
        <v>5.25</v>
      </c>
      <c r="F45">
        <v>2012</v>
      </c>
    </row>
    <row r="46" spans="4:6">
      <c r="D46" s="6" t="s">
        <v>119</v>
      </c>
      <c r="E46" s="123"/>
    </row>
    <row r="47" spans="4:6">
      <c r="D47" s="6" t="s">
        <v>137</v>
      </c>
      <c r="E47" s="123"/>
    </row>
    <row r="48" spans="4:6">
      <c r="D48" s="6" t="s">
        <v>112</v>
      </c>
      <c r="E48" s="123"/>
    </row>
    <row r="49" spans="4:6">
      <c r="D49" s="6" t="s">
        <v>120</v>
      </c>
      <c r="E49" s="123">
        <v>5.8043661999999996</v>
      </c>
      <c r="F49">
        <v>2009</v>
      </c>
    </row>
    <row r="50" spans="4:6">
      <c r="D50" s="6" t="s">
        <v>95</v>
      </c>
      <c r="E50" s="123">
        <v>6.1487052783129101</v>
      </c>
      <c r="F50">
        <v>2010</v>
      </c>
    </row>
    <row r="51" spans="4:6">
      <c r="D51" s="6" t="s">
        <v>105</v>
      </c>
      <c r="E51" s="123"/>
    </row>
    <row r="52" spans="4:6">
      <c r="D52" s="6" t="s">
        <v>138</v>
      </c>
      <c r="E52" s="123">
        <v>8.1722823000000009</v>
      </c>
      <c r="F52">
        <v>2014</v>
      </c>
    </row>
    <row r="53" spans="4:6">
      <c r="D53" s="6" t="s">
        <v>108</v>
      </c>
      <c r="E53" s="123">
        <v>5.6518642999999997</v>
      </c>
      <c r="F53">
        <v>2014</v>
      </c>
    </row>
    <row r="54" spans="4:6">
      <c r="D54" s="6" t="s">
        <v>123</v>
      </c>
      <c r="E54" s="123">
        <v>5.0638259999999997</v>
      </c>
      <c r="F54">
        <v>2018</v>
      </c>
    </row>
  </sheetData>
  <mergeCells count="1">
    <mergeCell ref="D4:M6"/>
  </mergeCells>
  <hyperlinks>
    <hyperlink ref="B8" r:id="rId1" xr:uid="{7E9C60C4-443E-4076-8FF7-CF277F603F8A}"/>
    <hyperlink ref="B9" r:id="rId2" location="data-download" xr:uid="{F3B5DA3F-19F1-4B24-95E7-F9E8A9FE594C}"/>
  </hyperlinks>
  <pageMargins left="0.7" right="0.7" top="0.75" bottom="0.75" header="0.3" footer="0.3"/>
  <pageSetup paperSize="9" orientation="portrait"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62022-CBD3-4654-9E6A-233B02E8A577}">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 min="10" max="10" width="10.5703125" bestFit="1" customWidth="1"/>
  </cols>
  <sheetData>
    <row r="1" spans="1:6">
      <c r="A1" t="s">
        <v>77</v>
      </c>
      <c r="B1" s="198" t="s">
        <v>45</v>
      </c>
    </row>
    <row r="2" spans="1:6">
      <c r="A2" t="s">
        <v>78</v>
      </c>
      <c r="B2" t="s">
        <v>454</v>
      </c>
    </row>
    <row r="3" spans="1:6">
      <c r="A3" s="9" t="s">
        <v>80</v>
      </c>
      <c r="B3" s="132" t="s">
        <v>81</v>
      </c>
    </row>
    <row r="4" spans="1:6">
      <c r="A4" t="s">
        <v>82</v>
      </c>
      <c r="B4" s="8" t="str">
        <f>IF(B3="Yes",IF(B11&lt;=0.02,"Yes","No"),IF(B11&gt;=-0.02,"Yes","No"))</f>
        <v>No</v>
      </c>
    </row>
    <row r="5" spans="1:6">
      <c r="A5" t="s">
        <v>83</v>
      </c>
      <c r="B5" s="10" t="str">
        <f>IF(B3="Yes",IF(E10&gt;E11,"No","Yes"),IF(E10&gt;E11,"Yes","No"))</f>
        <v>Yes</v>
      </c>
    </row>
    <row r="6" spans="1:6">
      <c r="A6" t="s">
        <v>4</v>
      </c>
      <c r="B6" s="11" t="s">
        <v>7</v>
      </c>
    </row>
    <row r="7" spans="1:6">
      <c r="A7" t="s">
        <v>5</v>
      </c>
      <c r="B7" t="s">
        <v>197</v>
      </c>
    </row>
    <row r="8" spans="1:6">
      <c r="A8" t="s">
        <v>85</v>
      </c>
      <c r="B8" s="42" t="s">
        <v>409</v>
      </c>
    </row>
    <row r="10" spans="1:6">
      <c r="D10" s="49" t="s">
        <v>87</v>
      </c>
      <c r="E10" s="13">
        <f>E16</f>
        <v>91.646804516730299</v>
      </c>
    </row>
    <row r="11" spans="1:6">
      <c r="A11" s="136" t="s">
        <v>88</v>
      </c>
      <c r="B11" s="5">
        <f>B31/B16-1</f>
        <v>-5.1964747879005069E-2</v>
      </c>
      <c r="D11" s="49" t="s">
        <v>89</v>
      </c>
      <c r="E11" s="13">
        <f>AVERAGE(E16:E53)</f>
        <v>89.897386622535137</v>
      </c>
    </row>
    <row r="12" spans="1:6">
      <c r="B12" s="5"/>
      <c r="D12" s="49" t="s">
        <v>90</v>
      </c>
      <c r="E12" s="18">
        <f>COUNTA(E16:E53)</f>
        <v>38</v>
      </c>
    </row>
    <row r="13" spans="1:6">
      <c r="B13" s="5"/>
      <c r="D13" s="49" t="s">
        <v>91</v>
      </c>
      <c r="E13">
        <f>_xlfn.RANK.EQ(E16,E16:E53,0)</f>
        <v>19</v>
      </c>
    </row>
    <row r="14" spans="1:6">
      <c r="E14" s="13"/>
    </row>
    <row r="15" spans="1:6">
      <c r="A15" s="197" t="s">
        <v>92</v>
      </c>
      <c r="B15" s="197" t="s">
        <v>87</v>
      </c>
      <c r="D15" s="197" t="s">
        <v>246</v>
      </c>
      <c r="E15" s="197" t="s">
        <v>94</v>
      </c>
      <c r="F15" s="197" t="s">
        <v>92</v>
      </c>
    </row>
    <row r="16" spans="1:6">
      <c r="A16" s="18">
        <v>2006</v>
      </c>
      <c r="B16" s="123">
        <v>96.670249668135426</v>
      </c>
      <c r="D16" s="6" t="s">
        <v>87</v>
      </c>
      <c r="E16" s="123">
        <v>91.646804516730299</v>
      </c>
      <c r="F16">
        <v>2021</v>
      </c>
    </row>
    <row r="17" spans="1:6">
      <c r="A17" s="18">
        <v>2007</v>
      </c>
      <c r="B17" s="123">
        <v>95.700468709574707</v>
      </c>
      <c r="D17" s="6" t="s">
        <v>114</v>
      </c>
      <c r="E17" s="123">
        <v>86.215855864411566</v>
      </c>
      <c r="F17">
        <v>2021</v>
      </c>
    </row>
    <row r="18" spans="1:6">
      <c r="A18" s="18">
        <v>2008</v>
      </c>
      <c r="B18" s="123">
        <v>94.188942826391099</v>
      </c>
      <c r="D18" s="6" t="s">
        <v>101</v>
      </c>
      <c r="E18" s="123">
        <v>91.427573213951433</v>
      </c>
      <c r="F18">
        <v>2021</v>
      </c>
    </row>
    <row r="19" spans="1:6">
      <c r="A19" s="18">
        <v>2009</v>
      </c>
      <c r="B19" s="123"/>
      <c r="D19" s="6" t="s">
        <v>107</v>
      </c>
      <c r="E19" s="123">
        <v>92.379829600387751</v>
      </c>
      <c r="F19">
        <v>2021</v>
      </c>
    </row>
    <row r="20" spans="1:6">
      <c r="A20" s="18">
        <v>2010</v>
      </c>
      <c r="B20" s="123">
        <v>95.353708958145873</v>
      </c>
      <c r="D20" s="6" t="s">
        <v>126</v>
      </c>
      <c r="E20" s="123">
        <v>88.599720683716043</v>
      </c>
      <c r="F20">
        <v>2021</v>
      </c>
    </row>
    <row r="21" spans="1:6">
      <c r="A21" s="18">
        <v>2011</v>
      </c>
      <c r="B21" s="123">
        <v>96.661779575509769</v>
      </c>
      <c r="D21" s="6" t="s">
        <v>127</v>
      </c>
      <c r="E21" s="123">
        <v>78.873106322756712</v>
      </c>
      <c r="F21">
        <v>2021</v>
      </c>
    </row>
    <row r="22" spans="1:6" ht="15" customHeight="1">
      <c r="A22" s="18">
        <v>2012</v>
      </c>
      <c r="B22" s="123">
        <v>93.859692808439334</v>
      </c>
      <c r="D22" s="6" t="s">
        <v>124</v>
      </c>
      <c r="E22" s="123">
        <v>87.120687549597733</v>
      </c>
      <c r="F22">
        <v>2021</v>
      </c>
    </row>
    <row r="23" spans="1:6" ht="15" customHeight="1">
      <c r="A23" s="18">
        <v>2013</v>
      </c>
      <c r="B23" s="123">
        <v>92.723544791438556</v>
      </c>
      <c r="D23" s="6" t="s">
        <v>136</v>
      </c>
      <c r="E23" s="123">
        <v>93.398180845653215</v>
      </c>
      <c r="F23">
        <v>2021</v>
      </c>
    </row>
    <row r="24" spans="1:6">
      <c r="A24" s="18">
        <v>2014</v>
      </c>
      <c r="B24" s="123">
        <v>91.974377299887394</v>
      </c>
      <c r="D24" s="6" t="s">
        <v>103</v>
      </c>
      <c r="E24" s="123">
        <v>94.303848318903533</v>
      </c>
      <c r="F24">
        <v>2021</v>
      </c>
    </row>
    <row r="25" spans="1:6">
      <c r="A25" s="18">
        <v>2015</v>
      </c>
      <c r="B25" s="123">
        <v>95.105926740536717</v>
      </c>
      <c r="D25" s="6" t="s">
        <v>99</v>
      </c>
      <c r="E25" s="123">
        <v>93.73373022310335</v>
      </c>
      <c r="F25">
        <v>2021</v>
      </c>
    </row>
    <row r="26" spans="1:6">
      <c r="A26" s="18">
        <v>2016</v>
      </c>
      <c r="B26" s="123">
        <v>93.608334570060407</v>
      </c>
      <c r="D26" s="6" t="s">
        <v>96</v>
      </c>
      <c r="E26" s="123">
        <v>97.028927980244873</v>
      </c>
      <c r="F26">
        <v>2021</v>
      </c>
    </row>
    <row r="27" spans="1:6">
      <c r="A27" s="18">
        <v>2017</v>
      </c>
      <c r="B27" s="123">
        <v>94.974185744399591</v>
      </c>
      <c r="D27" s="6" t="s">
        <v>121</v>
      </c>
      <c r="E27" s="123">
        <v>91.432797505766899</v>
      </c>
      <c r="F27">
        <v>2021</v>
      </c>
    </row>
    <row r="28" spans="1:6">
      <c r="A28" s="18">
        <v>2018</v>
      </c>
      <c r="B28" s="123">
        <v>93.282543447865734</v>
      </c>
      <c r="D28" s="6" t="s">
        <v>102</v>
      </c>
      <c r="E28" s="123">
        <v>86.729550001278469</v>
      </c>
      <c r="F28">
        <v>2021</v>
      </c>
    </row>
    <row r="29" spans="1:6">
      <c r="A29" s="18">
        <v>2019</v>
      </c>
      <c r="B29" s="123">
        <v>94.028273270737614</v>
      </c>
      <c r="D29" s="6" t="s">
        <v>122</v>
      </c>
      <c r="E29" s="123">
        <v>84.950731423262397</v>
      </c>
      <c r="F29">
        <v>2021</v>
      </c>
    </row>
    <row r="30" spans="1:6">
      <c r="A30" s="18">
        <v>2020</v>
      </c>
      <c r="B30" s="123">
        <v>93.446847515356538</v>
      </c>
      <c r="D30" s="6" t="s">
        <v>118</v>
      </c>
      <c r="E30" s="123">
        <v>94.530290579532434</v>
      </c>
      <c r="F30">
        <v>2021</v>
      </c>
    </row>
    <row r="31" spans="1:6">
      <c r="A31" s="18">
        <v>2021</v>
      </c>
      <c r="B31" s="123">
        <v>91.646804516730299</v>
      </c>
      <c r="D31" s="6" t="s">
        <v>117</v>
      </c>
      <c r="E31" s="123">
        <v>97.48303074725581</v>
      </c>
      <c r="F31">
        <v>2021</v>
      </c>
    </row>
    <row r="32" spans="1:6">
      <c r="D32" s="6" t="s">
        <v>113</v>
      </c>
      <c r="E32" s="123">
        <v>84.881263033454147</v>
      </c>
      <c r="F32">
        <v>2021</v>
      </c>
    </row>
    <row r="33" spans="4:6">
      <c r="D33" s="6" t="s">
        <v>128</v>
      </c>
      <c r="E33" s="123">
        <v>90.612543804725902</v>
      </c>
      <c r="F33">
        <v>2021</v>
      </c>
    </row>
    <row r="34" spans="4:6">
      <c r="D34" s="6" t="s">
        <v>115</v>
      </c>
      <c r="E34" s="123">
        <v>88.553361687464033</v>
      </c>
      <c r="F34">
        <v>2021</v>
      </c>
    </row>
    <row r="35" spans="4:6">
      <c r="D35" s="6" t="s">
        <v>125</v>
      </c>
      <c r="E35" s="123">
        <v>89.173176695475348</v>
      </c>
      <c r="F35">
        <v>2021</v>
      </c>
    </row>
    <row r="36" spans="4:6">
      <c r="D36" s="6" t="s">
        <v>135</v>
      </c>
      <c r="E36" s="123">
        <v>80.524698291104897</v>
      </c>
      <c r="F36">
        <v>2021</v>
      </c>
    </row>
    <row r="37" spans="4:6">
      <c r="D37" s="6" t="s">
        <v>98</v>
      </c>
      <c r="E37" s="123">
        <v>94.736354794452595</v>
      </c>
      <c r="F37">
        <v>2021</v>
      </c>
    </row>
    <row r="38" spans="4:6">
      <c r="D38" s="6" t="s">
        <v>97</v>
      </c>
      <c r="E38" s="123">
        <v>85.829176962324823</v>
      </c>
      <c r="F38">
        <v>2021</v>
      </c>
    </row>
    <row r="39" spans="4:6" ht="15" customHeight="1">
      <c r="D39" s="6" t="s">
        <v>100</v>
      </c>
      <c r="E39" s="123">
        <v>90.880646512865752</v>
      </c>
      <c r="F39">
        <v>2019</v>
      </c>
    </row>
    <row r="40" spans="4:6">
      <c r="D40" s="6" t="s">
        <v>130</v>
      </c>
      <c r="E40" s="123">
        <v>77.258433115319846</v>
      </c>
      <c r="F40">
        <v>2021</v>
      </c>
    </row>
    <row r="41" spans="4:6" ht="15" customHeight="1">
      <c r="D41" s="6" t="s">
        <v>111</v>
      </c>
      <c r="E41" s="123">
        <v>91.724173633774114</v>
      </c>
      <c r="F41">
        <v>2021</v>
      </c>
    </row>
    <row r="42" spans="4:6" ht="15" customHeight="1">
      <c r="D42" s="6" t="s">
        <v>131</v>
      </c>
      <c r="E42" s="123">
        <v>94.956587501692695</v>
      </c>
      <c r="F42">
        <v>2021</v>
      </c>
    </row>
    <row r="43" spans="4:6">
      <c r="D43" s="6" t="s">
        <v>110</v>
      </c>
      <c r="E43" s="123">
        <v>94.560334083492961</v>
      </c>
      <c r="F43">
        <v>2021</v>
      </c>
    </row>
    <row r="44" spans="4:6">
      <c r="D44" s="6" t="s">
        <v>104</v>
      </c>
      <c r="E44" s="123">
        <v>92.847299970912729</v>
      </c>
      <c r="F44">
        <v>2021</v>
      </c>
    </row>
    <row r="45" spans="4:6">
      <c r="D45" s="6" t="s">
        <v>119</v>
      </c>
      <c r="E45" s="123">
        <v>89.159407133871156</v>
      </c>
      <c r="F45">
        <v>2021</v>
      </c>
    </row>
    <row r="46" spans="4:6" ht="15" customHeight="1">
      <c r="D46" s="6" t="s">
        <v>137</v>
      </c>
      <c r="E46" s="123">
        <v>95.091152425746799</v>
      </c>
      <c r="F46">
        <v>2021</v>
      </c>
    </row>
    <row r="47" spans="4:6">
      <c r="D47" s="6" t="s">
        <v>112</v>
      </c>
      <c r="E47" s="123">
        <v>95.398196004905728</v>
      </c>
      <c r="F47">
        <v>2021</v>
      </c>
    </row>
    <row r="48" spans="4:6">
      <c r="D48" s="6" t="s">
        <v>120</v>
      </c>
      <c r="E48" s="123">
        <v>92.554503042719929</v>
      </c>
      <c r="F48">
        <v>2021</v>
      </c>
    </row>
    <row r="49" spans="4:6">
      <c r="D49" s="6" t="s">
        <v>95</v>
      </c>
      <c r="E49" s="123">
        <v>93.18195671231166</v>
      </c>
      <c r="F49">
        <v>2021</v>
      </c>
    </row>
    <row r="50" spans="4:6" ht="15" customHeight="1">
      <c r="D50" s="6" t="s">
        <v>105</v>
      </c>
      <c r="E50" s="123">
        <v>93.439303246703204</v>
      </c>
      <c r="F50">
        <v>2021</v>
      </c>
    </row>
    <row r="51" spans="4:6">
      <c r="D51" s="6" t="s">
        <v>138</v>
      </c>
      <c r="E51" s="123">
        <v>73.554014605172853</v>
      </c>
      <c r="F51">
        <v>2021</v>
      </c>
    </row>
    <row r="52" spans="4:6" ht="15" customHeight="1">
      <c r="D52" s="6" t="s">
        <v>108</v>
      </c>
      <c r="E52" s="123">
        <v>85.370359429953766</v>
      </c>
      <c r="F52">
        <v>2021</v>
      </c>
    </row>
    <row r="53" spans="4:6">
      <c r="D53" s="6" t="s">
        <v>123</v>
      </c>
      <c r="E53" s="123">
        <v>91.959083591337105</v>
      </c>
      <c r="F53">
        <v>2021</v>
      </c>
    </row>
  </sheetData>
  <hyperlinks>
    <hyperlink ref="B8" r:id="rId1" xr:uid="{D63F9D5F-F273-4A97-9962-4053DF0C8B25}"/>
  </hyperlinks>
  <pageMargins left="0.7" right="0.7" top="0.75" bottom="0.75" header="0.3" footer="0.3"/>
  <pageSetup paperSize="9"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78BCB-FD07-49CC-9910-96206B8FE163}">
  <dimension ref="A1:F54"/>
  <sheetViews>
    <sheetView topLeftCell="A29"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46</v>
      </c>
    </row>
    <row r="2" spans="1:6">
      <c r="A2" t="s">
        <v>78</v>
      </c>
      <c r="B2" t="s">
        <v>455</v>
      </c>
    </row>
    <row r="3" spans="1:6">
      <c r="A3" s="9" t="s">
        <v>80</v>
      </c>
      <c r="B3" s="132" t="s">
        <v>81</v>
      </c>
    </row>
    <row r="4" spans="1:6">
      <c r="A4" t="s">
        <v>82</v>
      </c>
      <c r="B4" s="8" t="str">
        <f>IF(B3="Yes",IF(B12&lt;=0.02,"Yes","No"),IF(B12&gt;=-0.02,"Yes","No"))</f>
        <v>No</v>
      </c>
    </row>
    <row r="5" spans="1:6">
      <c r="A5" t="s">
        <v>83</v>
      </c>
      <c r="B5" s="10" t="str">
        <f>IF(B3="Yes",IF(E11&gt;E12,"No","Yes"),IF(E11&gt;E12,"Yes","No"))</f>
        <v>Yes</v>
      </c>
    </row>
    <row r="6" spans="1:6">
      <c r="A6" t="s">
        <v>4</v>
      </c>
      <c r="B6" s="11" t="s">
        <v>7</v>
      </c>
    </row>
    <row r="7" spans="1:6">
      <c r="A7" t="s">
        <v>5</v>
      </c>
      <c r="B7" t="s">
        <v>456</v>
      </c>
    </row>
    <row r="8" spans="1:6">
      <c r="A8" t="s">
        <v>85</v>
      </c>
      <c r="B8" s="42" t="s">
        <v>409</v>
      </c>
    </row>
    <row r="9" spans="1:6">
      <c r="B9" s="42" t="s">
        <v>457</v>
      </c>
    </row>
    <row r="10" spans="1:6">
      <c r="B10" s="42"/>
    </row>
    <row r="11" spans="1:6">
      <c r="D11" s="49" t="s">
        <v>87</v>
      </c>
      <c r="E11" s="123">
        <f>E17</f>
        <v>89.82</v>
      </c>
    </row>
    <row r="12" spans="1:6">
      <c r="A12" s="43" t="s">
        <v>88</v>
      </c>
      <c r="B12" s="5">
        <f>B21/B17-1</f>
        <v>-3.0287069247381448E-2</v>
      </c>
      <c r="D12" s="49" t="s">
        <v>89</v>
      </c>
      <c r="E12" s="123">
        <f>AVERAGE(E17:E54)</f>
        <v>69.953947368421055</v>
      </c>
    </row>
    <row r="13" spans="1:6">
      <c r="B13" s="5"/>
      <c r="D13" s="49" t="s">
        <v>90</v>
      </c>
      <c r="E13" s="18">
        <f>COUNTA(E17:E54)</f>
        <v>38</v>
      </c>
    </row>
    <row r="14" spans="1:6">
      <c r="B14" s="5"/>
      <c r="D14" s="49" t="s">
        <v>91</v>
      </c>
      <c r="E14">
        <f>_xlfn.RANK.EQ(E17,E17:E54,0)</f>
        <v>1</v>
      </c>
    </row>
    <row r="15" spans="1:6">
      <c r="D15"/>
    </row>
    <row r="16" spans="1:6">
      <c r="A16" s="197" t="s">
        <v>92</v>
      </c>
      <c r="B16" s="197" t="s">
        <v>87</v>
      </c>
      <c r="C16" s="6"/>
      <c r="D16" s="197" t="s">
        <v>246</v>
      </c>
      <c r="E16" s="197" t="s">
        <v>94</v>
      </c>
      <c r="F16" s="197" t="s">
        <v>92</v>
      </c>
    </row>
    <row r="17" spans="1:6">
      <c r="A17" s="6">
        <v>2007</v>
      </c>
      <c r="B17" s="129">
        <v>94.760002136230469</v>
      </c>
      <c r="C17" s="6"/>
      <c r="D17" s="6" t="s">
        <v>87</v>
      </c>
      <c r="E17" s="129">
        <v>89.82</v>
      </c>
      <c r="F17" s="6">
        <v>2022</v>
      </c>
    </row>
    <row r="18" spans="1:6">
      <c r="A18" s="6">
        <v>2010</v>
      </c>
      <c r="B18" s="129">
        <v>93.220001220703125</v>
      </c>
      <c r="C18" s="6"/>
      <c r="D18" s="6" t="s">
        <v>114</v>
      </c>
      <c r="E18" s="129">
        <v>75.59</v>
      </c>
      <c r="F18" s="6">
        <v>2019</v>
      </c>
    </row>
    <row r="19" spans="1:6">
      <c r="A19" s="6">
        <v>2013</v>
      </c>
      <c r="B19" s="129">
        <v>93.230003356933594</v>
      </c>
      <c r="C19" s="6"/>
      <c r="D19" s="6" t="s">
        <v>101</v>
      </c>
      <c r="E19" s="129">
        <v>88.38</v>
      </c>
      <c r="F19" s="6">
        <v>2019</v>
      </c>
    </row>
    <row r="20" spans="1:6">
      <c r="A20" s="6">
        <v>2016</v>
      </c>
      <c r="B20" s="129">
        <v>91.010002136230469</v>
      </c>
      <c r="C20" s="6"/>
      <c r="D20" s="6" t="s">
        <v>107</v>
      </c>
      <c r="E20" s="129">
        <v>62.25</v>
      </c>
      <c r="F20" s="6">
        <v>2021</v>
      </c>
    </row>
    <row r="21" spans="1:6">
      <c r="A21" s="6">
        <v>2019</v>
      </c>
      <c r="B21" s="129">
        <v>91.889999389648438</v>
      </c>
      <c r="C21" s="6"/>
      <c r="D21" s="6" t="s">
        <v>126</v>
      </c>
      <c r="E21" s="129">
        <v>55.64</v>
      </c>
      <c r="F21" s="6">
        <v>2021</v>
      </c>
    </row>
    <row r="22" spans="1:6">
      <c r="A22" s="6">
        <v>2022</v>
      </c>
      <c r="B22" s="129">
        <v>89.82</v>
      </c>
      <c r="C22" s="6"/>
      <c r="D22" s="6" t="s">
        <v>127</v>
      </c>
      <c r="E22" s="129">
        <v>55.86</v>
      </c>
      <c r="F22" s="6">
        <v>2022</v>
      </c>
    </row>
    <row r="23" spans="1:6" ht="15" customHeight="1">
      <c r="A23" s="6"/>
      <c r="B23" s="6"/>
      <c r="C23" s="6"/>
      <c r="D23" s="6" t="s">
        <v>124</v>
      </c>
      <c r="E23" s="129">
        <v>60.65</v>
      </c>
      <c r="F23" s="6">
        <v>2022</v>
      </c>
    </row>
    <row r="24" spans="1:6" ht="15" customHeight="1">
      <c r="A24" s="6"/>
      <c r="B24" s="6"/>
      <c r="C24" s="6"/>
      <c r="D24" s="6" t="s">
        <v>136</v>
      </c>
      <c r="E24" s="129">
        <v>65.39</v>
      </c>
      <c r="F24" s="6">
        <v>2021</v>
      </c>
    </row>
    <row r="25" spans="1:6">
      <c r="C25" s="6"/>
      <c r="D25" s="6" t="s">
        <v>103</v>
      </c>
      <c r="E25" s="129">
        <v>84.6</v>
      </c>
      <c r="F25" s="6">
        <v>2019</v>
      </c>
    </row>
    <row r="26" spans="1:6">
      <c r="A26" s="6"/>
      <c r="B26" s="6"/>
      <c r="C26" s="6"/>
      <c r="D26" s="6" t="s">
        <v>99</v>
      </c>
      <c r="E26" s="129">
        <v>63.67</v>
      </c>
      <c r="F26" s="6">
        <v>2019</v>
      </c>
    </row>
    <row r="27" spans="1:6">
      <c r="A27" s="6"/>
      <c r="B27" s="6"/>
      <c r="C27" s="6"/>
      <c r="D27" s="6" t="s">
        <v>96</v>
      </c>
      <c r="E27" s="129">
        <v>68.73</v>
      </c>
      <c r="F27" s="6">
        <v>2019</v>
      </c>
    </row>
    <row r="28" spans="1:6">
      <c r="C28" s="6"/>
      <c r="D28" s="6" t="s">
        <v>121</v>
      </c>
      <c r="E28" s="129">
        <v>73.69</v>
      </c>
      <c r="F28" s="6">
        <v>2022</v>
      </c>
    </row>
    <row r="29" spans="1:6">
      <c r="A29" s="6"/>
      <c r="B29" s="6"/>
      <c r="C29" s="6"/>
      <c r="D29" s="6" t="s">
        <v>102</v>
      </c>
      <c r="E29" s="129">
        <v>76.58</v>
      </c>
      <c r="F29" s="6">
        <v>2021</v>
      </c>
    </row>
    <row r="30" spans="1:6">
      <c r="A30" s="6"/>
      <c r="B30" s="6"/>
      <c r="C30" s="6"/>
      <c r="D30" s="6" t="s">
        <v>122</v>
      </c>
      <c r="E30" s="129">
        <v>57.78</v>
      </c>
      <c r="F30" s="6">
        <v>2019</v>
      </c>
    </row>
    <row r="31" spans="1:6">
      <c r="C31" s="6"/>
      <c r="D31" s="6" t="s">
        <v>118</v>
      </c>
      <c r="E31" s="129">
        <v>69.59</v>
      </c>
      <c r="F31" s="6">
        <v>2022</v>
      </c>
    </row>
    <row r="32" spans="1:6">
      <c r="A32" s="6"/>
      <c r="B32" s="6"/>
      <c r="C32" s="6"/>
      <c r="D32" s="6" t="s">
        <v>117</v>
      </c>
      <c r="E32" s="129">
        <v>80.09</v>
      </c>
      <c r="F32" s="6">
        <v>2021</v>
      </c>
    </row>
    <row r="33" spans="1:6">
      <c r="A33" s="6"/>
      <c r="B33" s="6"/>
      <c r="C33" s="6"/>
      <c r="D33" s="6" t="s">
        <v>113</v>
      </c>
      <c r="E33" s="129">
        <v>62.77</v>
      </c>
      <c r="F33" s="6">
        <v>2020</v>
      </c>
    </row>
    <row r="34" spans="1:6">
      <c r="A34" s="6"/>
      <c r="B34" s="6"/>
      <c r="C34" s="6"/>
      <c r="D34" s="6" t="s">
        <v>128</v>
      </c>
      <c r="E34" s="129">
        <v>67.44</v>
      </c>
      <c r="F34" s="6">
        <v>2021</v>
      </c>
    </row>
    <row r="35" spans="1:6">
      <c r="A35" s="6"/>
      <c r="B35" s="6"/>
      <c r="C35" s="6"/>
      <c r="D35" s="6" t="s">
        <v>115</v>
      </c>
      <c r="E35" s="129">
        <v>72.930000000000007</v>
      </c>
      <c r="F35" s="6">
        <v>2018</v>
      </c>
    </row>
    <row r="36" spans="1:6">
      <c r="A36" s="6"/>
      <c r="B36" s="6"/>
      <c r="C36" s="6"/>
      <c r="D36" s="6" t="s">
        <v>125</v>
      </c>
      <c r="E36" s="129">
        <v>55.97</v>
      </c>
      <c r="F36" s="6">
        <v>2021</v>
      </c>
    </row>
    <row r="37" spans="1:6">
      <c r="A37" s="6"/>
      <c r="B37" s="6"/>
      <c r="C37" s="6"/>
      <c r="D37" s="6" t="s">
        <v>135</v>
      </c>
      <c r="E37" s="129">
        <v>77.08</v>
      </c>
      <c r="F37" s="6">
        <v>2022</v>
      </c>
    </row>
    <row r="38" spans="1:6">
      <c r="A38" s="6"/>
      <c r="B38" s="6"/>
      <c r="C38" s="6"/>
      <c r="D38" s="6" t="s">
        <v>98</v>
      </c>
      <c r="E38" s="129">
        <v>54.58</v>
      </c>
      <c r="F38" s="6">
        <v>2018</v>
      </c>
    </row>
    <row r="39" spans="1:6">
      <c r="A39" s="6"/>
      <c r="B39" s="6"/>
      <c r="C39" s="6"/>
      <c r="D39" s="6" t="s">
        <v>97</v>
      </c>
      <c r="E39" s="129">
        <v>57.37</v>
      </c>
      <c r="F39" s="6">
        <v>2019</v>
      </c>
    </row>
    <row r="40" spans="1:6" ht="15" customHeight="1">
      <c r="A40" s="6"/>
      <c r="B40" s="6"/>
      <c r="C40" s="6"/>
      <c r="D40" s="6" t="s">
        <v>100</v>
      </c>
      <c r="E40" s="129">
        <v>89.66</v>
      </c>
      <c r="F40" s="6">
        <v>2018</v>
      </c>
    </row>
    <row r="41" spans="1:6">
      <c r="A41" s="6"/>
      <c r="B41" s="6"/>
      <c r="C41" s="6"/>
      <c r="D41" s="6" t="s">
        <v>130</v>
      </c>
      <c r="E41" s="129">
        <v>63.43</v>
      </c>
      <c r="F41" s="6">
        <v>2018</v>
      </c>
    </row>
    <row r="42" spans="1:6" ht="15" customHeight="1">
      <c r="A42" s="6"/>
      <c r="B42" s="6"/>
      <c r="C42" s="6"/>
      <c r="D42" s="6" t="s">
        <v>111</v>
      </c>
      <c r="E42" s="129">
        <v>78.709999999999994</v>
      </c>
      <c r="F42" s="6">
        <v>2021</v>
      </c>
    </row>
    <row r="43" spans="1:6" ht="15" customHeight="1">
      <c r="A43" s="6"/>
      <c r="B43" s="6"/>
      <c r="C43" s="6"/>
      <c r="D43" s="6" t="s">
        <v>131</v>
      </c>
      <c r="E43" s="129">
        <v>82.24</v>
      </c>
      <c r="F43" s="6">
        <v>2020</v>
      </c>
    </row>
    <row r="44" spans="1:6">
      <c r="A44" s="6"/>
      <c r="B44" s="6"/>
      <c r="C44" s="6"/>
      <c r="D44" s="6" t="s">
        <v>110</v>
      </c>
      <c r="E44" s="129">
        <v>77.16</v>
      </c>
      <c r="F44" s="6">
        <v>2021</v>
      </c>
    </row>
    <row r="45" spans="1:6">
      <c r="A45" s="6"/>
      <c r="B45" s="6"/>
      <c r="C45" s="6"/>
      <c r="D45" s="6" t="s">
        <v>104</v>
      </c>
      <c r="E45" s="129">
        <v>68.180000000000007</v>
      </c>
      <c r="F45" s="6">
        <v>2020</v>
      </c>
    </row>
    <row r="46" spans="1:6">
      <c r="A46" s="6"/>
      <c r="B46" s="6"/>
      <c r="C46" s="6"/>
      <c r="D46" s="6" t="s">
        <v>119</v>
      </c>
      <c r="E46" s="129">
        <v>57.96</v>
      </c>
      <c r="F46" s="6">
        <v>2022</v>
      </c>
    </row>
    <row r="47" spans="1:6" ht="15" customHeight="1">
      <c r="A47" s="6"/>
      <c r="B47" s="6"/>
      <c r="C47" s="6"/>
      <c r="D47" s="6" t="s">
        <v>137</v>
      </c>
      <c r="E47" s="129">
        <v>65.81</v>
      </c>
      <c r="F47" s="6">
        <v>2020</v>
      </c>
    </row>
    <row r="48" spans="1:6">
      <c r="A48" s="6"/>
      <c r="B48" s="6"/>
      <c r="C48" s="6"/>
      <c r="D48" s="6" t="s">
        <v>112</v>
      </c>
      <c r="E48" s="129">
        <v>70.05</v>
      </c>
      <c r="F48" s="6">
        <v>2022</v>
      </c>
    </row>
    <row r="49" spans="1:6">
      <c r="A49" s="6"/>
      <c r="B49" s="6"/>
      <c r="C49" s="6"/>
      <c r="D49" s="6" t="s">
        <v>120</v>
      </c>
      <c r="E49" s="129">
        <v>71.760000000000005</v>
      </c>
      <c r="F49" s="6">
        <v>2019</v>
      </c>
    </row>
    <row r="50" spans="1:6">
      <c r="A50" s="6"/>
      <c r="B50" s="6"/>
      <c r="C50" s="6"/>
      <c r="D50" s="6" t="s">
        <v>95</v>
      </c>
      <c r="E50" s="129">
        <v>87.18</v>
      </c>
      <c r="F50" s="6">
        <v>2018</v>
      </c>
    </row>
    <row r="51" spans="1:6" ht="15" customHeight="1">
      <c r="A51" s="6"/>
      <c r="B51" s="6"/>
      <c r="C51" s="6"/>
      <c r="D51" s="6" t="s">
        <v>105</v>
      </c>
      <c r="E51" s="129">
        <v>45.12</v>
      </c>
      <c r="F51" s="6">
        <v>2019</v>
      </c>
    </row>
    <row r="52" spans="1:6">
      <c r="A52" s="6"/>
      <c r="B52" s="6"/>
      <c r="C52" s="6"/>
      <c r="D52" s="6" t="s">
        <v>138</v>
      </c>
      <c r="E52" s="129">
        <v>86.24</v>
      </c>
      <c r="F52" s="6">
        <v>2018</v>
      </c>
    </row>
    <row r="53" spans="1:6" ht="15" customHeight="1">
      <c r="A53" s="6"/>
      <c r="B53" s="6"/>
      <c r="C53" s="6"/>
      <c r="D53" s="6" t="s">
        <v>108</v>
      </c>
      <c r="E53" s="129">
        <v>67.55</v>
      </c>
      <c r="F53" s="6">
        <v>2019</v>
      </c>
    </row>
    <row r="54" spans="1:6">
      <c r="A54" s="6"/>
      <c r="B54" s="6"/>
      <c r="C54" s="6"/>
      <c r="D54" s="6" t="s">
        <v>123</v>
      </c>
      <c r="E54" s="129">
        <v>70.75</v>
      </c>
      <c r="F54" s="6">
        <v>2020</v>
      </c>
    </row>
  </sheetData>
  <hyperlinks>
    <hyperlink ref="B8" r:id="rId1" xr:uid="{8B7D5EAF-C241-41EF-88ED-C3879A59C657}"/>
    <hyperlink ref="B9" r:id="rId2" xr:uid="{516F630E-D71B-4CE8-B518-6720D899425B}"/>
  </hyperlinks>
  <pageMargins left="0.7" right="0.7" top="0.75" bottom="0.75" header="0.3" footer="0.3"/>
  <pageSetup paperSize="9" orientation="portrait"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EE26-8729-4FE9-AFC2-3CC812A02AD5}">
  <dimension ref="A1:G53"/>
  <sheetViews>
    <sheetView topLeftCell="A4" zoomScale="85" zoomScaleNormal="85" workbookViewId="0">
      <selection activeCell="D5" sqref="D5"/>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 min="9" max="10" width="11" customWidth="1"/>
  </cols>
  <sheetData>
    <row r="1" spans="1:7">
      <c r="A1" t="s">
        <v>77</v>
      </c>
      <c r="B1" s="198" t="s">
        <v>462</v>
      </c>
    </row>
    <row r="2" spans="1:7">
      <c r="A2" t="s">
        <v>78</v>
      </c>
      <c r="B2" t="s">
        <v>463</v>
      </c>
    </row>
    <row r="3" spans="1:7">
      <c r="A3" s="9" t="s">
        <v>80</v>
      </c>
      <c r="B3" s="132" t="s">
        <v>81</v>
      </c>
    </row>
    <row r="4" spans="1:7">
      <c r="A4" t="s">
        <v>82</v>
      </c>
      <c r="B4" s="141" t="s">
        <v>458</v>
      </c>
    </row>
    <row r="5" spans="1:7">
      <c r="A5" t="s">
        <v>83</v>
      </c>
      <c r="B5" s="10" t="str">
        <f>IF(B3="Yes",IF(E10&gt;E11,"No","Yes"),IF(E10&gt;E11,"Yes","No"))</f>
        <v>Yes</v>
      </c>
    </row>
    <row r="6" spans="1:7">
      <c r="A6" t="s">
        <v>4</v>
      </c>
      <c r="B6" s="10" t="s">
        <v>6</v>
      </c>
    </row>
    <row r="7" spans="1:7">
      <c r="A7" t="s">
        <v>5</v>
      </c>
      <c r="B7" s="132">
        <v>2012</v>
      </c>
    </row>
    <row r="8" spans="1:7">
      <c r="A8" t="s">
        <v>85</v>
      </c>
      <c r="B8" s="42" t="s">
        <v>409</v>
      </c>
    </row>
    <row r="10" spans="1:7">
      <c r="D10" s="49" t="s">
        <v>87</v>
      </c>
      <c r="E10" s="123">
        <f>E16</f>
        <v>67.693480416781398</v>
      </c>
    </row>
    <row r="11" spans="1:7">
      <c r="A11" s="43" t="s">
        <v>88</v>
      </c>
      <c r="B11" s="139" t="s">
        <v>413</v>
      </c>
      <c r="D11" s="49" t="s">
        <v>89</v>
      </c>
      <c r="E11" s="123">
        <f>AVERAGE(E16:E53)</f>
        <v>65.70761074305301</v>
      </c>
    </row>
    <row r="12" spans="1:7">
      <c r="B12" s="5"/>
      <c r="D12" s="49" t="s">
        <v>90</v>
      </c>
      <c r="E12" s="18">
        <f>COUNTA(E16:E53)</f>
        <v>29</v>
      </c>
    </row>
    <row r="13" spans="1:7">
      <c r="B13" s="5"/>
      <c r="D13" s="49" t="s">
        <v>91</v>
      </c>
      <c r="E13">
        <f>_xlfn.RANK.EQ(E16,E16:E53,0)</f>
        <v>16</v>
      </c>
    </row>
    <row r="14" spans="1:7">
      <c r="E14" s="13"/>
    </row>
    <row r="15" spans="1:7">
      <c r="A15" s="197" t="s">
        <v>92</v>
      </c>
      <c r="B15" s="197" t="s">
        <v>87</v>
      </c>
      <c r="C15" s="6"/>
      <c r="D15" s="197" t="s">
        <v>246</v>
      </c>
      <c r="E15" s="197" t="s">
        <v>94</v>
      </c>
      <c r="F15" s="197" t="s">
        <v>92</v>
      </c>
    </row>
    <row r="16" spans="1:7">
      <c r="A16" s="128">
        <v>2012</v>
      </c>
      <c r="B16" s="129">
        <v>67.693480416781398</v>
      </c>
      <c r="C16" s="6"/>
      <c r="D16" s="6" t="s">
        <v>87</v>
      </c>
      <c r="E16" s="129">
        <v>67.693480416781398</v>
      </c>
      <c r="F16" s="6">
        <v>2012</v>
      </c>
      <c r="G16" s="123"/>
    </row>
    <row r="17" spans="1:7">
      <c r="A17" s="129"/>
      <c r="B17" s="129"/>
      <c r="C17" s="6"/>
      <c r="D17" s="6" t="s">
        <v>114</v>
      </c>
      <c r="E17" s="129">
        <v>69.691610021902306</v>
      </c>
      <c r="F17" s="6">
        <v>2012</v>
      </c>
      <c r="G17" s="123"/>
    </row>
    <row r="18" spans="1:7">
      <c r="A18" s="129"/>
      <c r="B18" s="129"/>
      <c r="C18" s="6"/>
      <c r="D18" s="6" t="s">
        <v>101</v>
      </c>
      <c r="E18" s="129"/>
      <c r="F18" s="6"/>
      <c r="G18" s="123"/>
    </row>
    <row r="19" spans="1:7">
      <c r="A19" s="129"/>
      <c r="B19" s="129"/>
      <c r="C19" s="6"/>
      <c r="D19" s="6" t="s">
        <v>107</v>
      </c>
      <c r="E19" s="129">
        <v>65.407631007622911</v>
      </c>
      <c r="F19" s="6">
        <v>2012</v>
      </c>
      <c r="G19" s="123"/>
    </row>
    <row r="20" spans="1:7">
      <c r="A20" s="129"/>
      <c r="B20" s="129"/>
      <c r="C20" s="6"/>
      <c r="D20" s="6" t="s">
        <v>126</v>
      </c>
      <c r="E20" s="129">
        <v>40.742081578012197</v>
      </c>
      <c r="F20" s="6">
        <v>2014</v>
      </c>
      <c r="G20" s="123"/>
    </row>
    <row r="21" spans="1:7">
      <c r="A21" s="129"/>
      <c r="B21" s="129"/>
      <c r="C21" s="6"/>
      <c r="D21" s="6" t="s">
        <v>127</v>
      </c>
      <c r="E21" s="129"/>
      <c r="F21" s="6"/>
      <c r="G21" s="123"/>
    </row>
    <row r="22" spans="1:7" ht="15" customHeight="1">
      <c r="A22" s="129"/>
      <c r="B22" s="129"/>
      <c r="C22" s="6"/>
      <c r="D22" s="6" t="s">
        <v>124</v>
      </c>
      <c r="E22" s="129"/>
      <c r="F22" s="6"/>
      <c r="G22" s="123"/>
    </row>
    <row r="23" spans="1:7" ht="15" customHeight="1">
      <c r="A23" s="6"/>
      <c r="B23" s="6"/>
      <c r="C23" s="54"/>
      <c r="D23" s="6" t="s">
        <v>136</v>
      </c>
      <c r="E23" s="129">
        <v>79.033358264566502</v>
      </c>
      <c r="F23" s="6">
        <v>2012</v>
      </c>
      <c r="G23" s="123"/>
    </row>
    <row r="24" spans="1:7">
      <c r="A24" s="129"/>
      <c r="B24" s="129"/>
      <c r="C24" s="6"/>
      <c r="D24" s="6" t="s">
        <v>103</v>
      </c>
      <c r="E24" s="129">
        <v>50.3373949846046</v>
      </c>
      <c r="F24" s="6">
        <v>2012</v>
      </c>
      <c r="G24" s="123"/>
    </row>
    <row r="25" spans="1:7">
      <c r="A25" s="129"/>
      <c r="B25" s="129"/>
      <c r="C25" s="6"/>
      <c r="D25" s="6" t="s">
        <v>99</v>
      </c>
      <c r="E25" s="129">
        <v>73.039437353344596</v>
      </c>
      <c r="F25" s="6">
        <v>2012</v>
      </c>
      <c r="G25" s="123"/>
    </row>
    <row r="26" spans="1:7">
      <c r="A26" s="129"/>
      <c r="B26" s="129"/>
      <c r="C26" s="6"/>
      <c r="D26" s="6" t="s">
        <v>96</v>
      </c>
      <c r="E26" s="129">
        <v>53.964137367880198</v>
      </c>
      <c r="F26" s="6">
        <v>2012</v>
      </c>
      <c r="G26" s="123"/>
    </row>
    <row r="27" spans="1:7">
      <c r="A27" s="129"/>
      <c r="B27" s="129"/>
      <c r="C27" s="6"/>
      <c r="D27" s="6" t="s">
        <v>121</v>
      </c>
      <c r="E27" s="129">
        <v>90.442995223302916</v>
      </c>
      <c r="F27" s="6">
        <v>2012</v>
      </c>
      <c r="G27" s="123"/>
    </row>
    <row r="28" spans="1:7">
      <c r="A28" s="129"/>
      <c r="B28" s="129"/>
      <c r="C28" s="6"/>
      <c r="D28" s="6" t="s">
        <v>102</v>
      </c>
      <c r="E28" s="129">
        <v>75.730284371291802</v>
      </c>
      <c r="F28" s="6">
        <v>2012</v>
      </c>
      <c r="G28" s="123"/>
    </row>
    <row r="29" spans="1:7">
      <c r="A29" s="129"/>
      <c r="B29" s="129"/>
      <c r="C29" s="6"/>
      <c r="D29" s="6" t="s">
        <v>122</v>
      </c>
      <c r="E29" s="129">
        <v>30.103424014070001</v>
      </c>
      <c r="F29" s="6">
        <v>2014</v>
      </c>
      <c r="G29" s="123"/>
    </row>
    <row r="30" spans="1:7">
      <c r="A30" s="129"/>
      <c r="B30" s="129"/>
      <c r="C30" s="6"/>
      <c r="D30" s="6" t="s">
        <v>118</v>
      </c>
      <c r="E30" s="129">
        <v>74.167848976464299</v>
      </c>
      <c r="F30" s="6">
        <v>2017</v>
      </c>
      <c r="G30" s="123"/>
    </row>
    <row r="31" spans="1:7">
      <c r="A31" s="129"/>
      <c r="B31" s="129"/>
      <c r="C31" s="6"/>
      <c r="D31" s="6" t="s">
        <v>117</v>
      </c>
      <c r="E31" s="129"/>
      <c r="F31" s="6"/>
      <c r="G31" s="123"/>
    </row>
    <row r="32" spans="1:7">
      <c r="A32" s="6"/>
      <c r="B32" s="6"/>
      <c r="C32" s="6"/>
      <c r="D32" s="6" t="s">
        <v>113</v>
      </c>
      <c r="E32" s="129">
        <v>72.5059826607296</v>
      </c>
      <c r="F32" s="6">
        <v>2012</v>
      </c>
      <c r="G32" s="123"/>
    </row>
    <row r="33" spans="1:7">
      <c r="A33" s="6"/>
      <c r="B33" s="6"/>
      <c r="C33" s="6"/>
      <c r="D33" s="6" t="s">
        <v>128</v>
      </c>
      <c r="E33" s="129">
        <v>70.703286780900996</v>
      </c>
      <c r="F33" s="6">
        <v>2014</v>
      </c>
      <c r="G33" s="123"/>
    </row>
    <row r="34" spans="1:7">
      <c r="A34" s="6"/>
      <c r="B34" s="6"/>
      <c r="C34" s="6"/>
      <c r="D34" s="6" t="s">
        <v>115</v>
      </c>
      <c r="E34" s="129">
        <v>82.622083325113408</v>
      </c>
      <c r="F34" s="6">
        <v>2012</v>
      </c>
      <c r="G34" s="123"/>
    </row>
    <row r="35" spans="1:7">
      <c r="A35" s="6"/>
      <c r="B35" s="6"/>
      <c r="C35" s="6"/>
      <c r="D35" s="6" t="s">
        <v>125</v>
      </c>
      <c r="E35" s="129">
        <v>74.058276864587896</v>
      </c>
      <c r="F35" s="6">
        <v>2012</v>
      </c>
      <c r="G35" s="123"/>
    </row>
    <row r="36" spans="1:7">
      <c r="A36" s="6"/>
      <c r="B36" s="6"/>
      <c r="C36" s="6"/>
      <c r="D36" s="6" t="s">
        <v>135</v>
      </c>
      <c r="E36" s="129">
        <v>63.121922102822403</v>
      </c>
      <c r="F36" s="6">
        <v>2012</v>
      </c>
      <c r="G36" s="123"/>
    </row>
    <row r="37" spans="1:7">
      <c r="A37" s="6"/>
      <c r="B37" s="6"/>
      <c r="C37" s="6"/>
      <c r="D37" s="6" t="s">
        <v>98</v>
      </c>
      <c r="E37" s="129"/>
      <c r="F37" s="6"/>
      <c r="G37" s="123"/>
    </row>
    <row r="38" spans="1:7">
      <c r="A38" s="6"/>
      <c r="B38" s="6"/>
      <c r="C38" s="6"/>
      <c r="D38" s="6" t="s">
        <v>97</v>
      </c>
      <c r="E38" s="129">
        <v>32.093562867833</v>
      </c>
      <c r="F38" s="6">
        <v>2014</v>
      </c>
      <c r="G38" s="123"/>
    </row>
    <row r="39" spans="1:7" ht="15" customHeight="1">
      <c r="A39" s="6"/>
      <c r="B39" s="6"/>
      <c r="C39" s="6"/>
      <c r="D39" s="6" t="s">
        <v>100</v>
      </c>
      <c r="E39" s="129"/>
      <c r="F39" s="6"/>
      <c r="G39" s="123"/>
    </row>
    <row r="40" spans="1:7">
      <c r="A40" s="6"/>
      <c r="B40" s="6"/>
      <c r="C40" s="6"/>
      <c r="D40" s="6" t="s">
        <v>130</v>
      </c>
      <c r="E40" s="129">
        <v>70.002727688419895</v>
      </c>
      <c r="F40" s="6">
        <v>2017</v>
      </c>
      <c r="G40" s="123"/>
    </row>
    <row r="41" spans="1:7" ht="15" customHeight="1">
      <c r="A41" s="6"/>
      <c r="B41" s="6"/>
      <c r="C41" s="6"/>
      <c r="D41" s="6" t="s">
        <v>111</v>
      </c>
      <c r="E41" s="129">
        <v>60.783111015186897</v>
      </c>
      <c r="F41" s="6">
        <v>2012</v>
      </c>
      <c r="G41" s="123"/>
    </row>
    <row r="42" spans="1:7" ht="15" customHeight="1">
      <c r="A42" s="6"/>
      <c r="B42" s="6"/>
      <c r="C42" s="6"/>
      <c r="D42" s="6" t="s">
        <v>131</v>
      </c>
      <c r="E42" s="129">
        <v>58.245341539745901</v>
      </c>
      <c r="F42" s="6">
        <v>2014</v>
      </c>
      <c r="G42" s="123"/>
    </row>
    <row r="43" spans="1:7">
      <c r="A43" s="6"/>
      <c r="B43" s="6"/>
      <c r="C43" s="6"/>
      <c r="D43" s="6" t="s">
        <v>110</v>
      </c>
      <c r="E43" s="129">
        <v>52.057346642888099</v>
      </c>
      <c r="F43" s="6">
        <v>2012</v>
      </c>
      <c r="G43" s="123"/>
    </row>
    <row r="44" spans="1:7">
      <c r="A44" s="6"/>
      <c r="B44" s="6"/>
      <c r="C44" s="6"/>
      <c r="D44" s="6" t="s">
        <v>104</v>
      </c>
      <c r="E44" s="129">
        <v>64.018684233117597</v>
      </c>
      <c r="F44" s="6">
        <v>2012</v>
      </c>
      <c r="G44" s="123"/>
    </row>
    <row r="45" spans="1:7">
      <c r="A45" s="6"/>
      <c r="B45" s="6"/>
      <c r="C45" s="6"/>
      <c r="D45" s="6" t="s">
        <v>119</v>
      </c>
      <c r="E45" s="129"/>
      <c r="F45" s="6"/>
      <c r="G45" s="123"/>
    </row>
    <row r="46" spans="1:7" ht="15" customHeight="1">
      <c r="A46" s="6"/>
      <c r="B46" s="6"/>
      <c r="C46" s="6"/>
      <c r="D46" s="6" t="s">
        <v>137</v>
      </c>
      <c r="E46" s="129">
        <v>77.154520195264894</v>
      </c>
      <c r="F46" s="6">
        <v>2012</v>
      </c>
      <c r="G46" s="123"/>
    </row>
    <row r="47" spans="1:7">
      <c r="A47" s="6"/>
      <c r="B47" s="6"/>
      <c r="C47" s="6"/>
      <c r="D47" s="6" t="s">
        <v>112</v>
      </c>
      <c r="E47" s="129">
        <v>87.337449181103594</v>
      </c>
      <c r="F47" s="6">
        <v>2014</v>
      </c>
      <c r="G47" s="123"/>
    </row>
    <row r="48" spans="1:7">
      <c r="A48" s="6"/>
      <c r="B48" s="6"/>
      <c r="C48" s="6"/>
      <c r="D48" s="6" t="s">
        <v>120</v>
      </c>
      <c r="E48" s="129">
        <v>76.904678382412101</v>
      </c>
      <c r="F48" s="6">
        <v>2012</v>
      </c>
      <c r="G48" s="123"/>
    </row>
    <row r="49" spans="1:7">
      <c r="A49" s="6"/>
      <c r="B49" s="6"/>
      <c r="C49" s="6"/>
      <c r="D49" s="6" t="s">
        <v>95</v>
      </c>
      <c r="E49" s="129">
        <v>55.458755648297597</v>
      </c>
      <c r="F49" s="6">
        <v>2012</v>
      </c>
      <c r="G49" s="123"/>
    </row>
    <row r="50" spans="1:7" ht="15" customHeight="1">
      <c r="A50" s="6"/>
      <c r="B50" s="6"/>
      <c r="C50" s="6"/>
      <c r="D50" s="6" t="s">
        <v>105</v>
      </c>
      <c r="E50" s="129"/>
      <c r="F50" s="6"/>
      <c r="G50" s="123"/>
    </row>
    <row r="51" spans="1:7">
      <c r="A51" s="6"/>
      <c r="B51" s="6"/>
      <c r="C51" s="6"/>
      <c r="D51" s="6" t="s">
        <v>138</v>
      </c>
      <c r="E51" s="129">
        <v>77.816274355147797</v>
      </c>
      <c r="F51" s="6">
        <v>2014</v>
      </c>
      <c r="G51" s="123"/>
    </row>
    <row r="52" spans="1:7" ht="15" customHeight="1">
      <c r="A52" s="6"/>
      <c r="B52" s="6"/>
      <c r="C52" s="6"/>
      <c r="D52" s="6" t="s">
        <v>108</v>
      </c>
      <c r="E52" s="129"/>
      <c r="F52" s="6"/>
      <c r="G52" s="123"/>
    </row>
    <row r="53" spans="1:7">
      <c r="A53" s="6"/>
      <c r="B53" s="6"/>
      <c r="C53" s="6"/>
      <c r="D53" s="6" t="s">
        <v>123</v>
      </c>
      <c r="E53" s="129">
        <v>60.283024485121402</v>
      </c>
      <c r="F53" s="6">
        <v>2017</v>
      </c>
      <c r="G53" s="123"/>
    </row>
  </sheetData>
  <hyperlinks>
    <hyperlink ref="B8" r:id="rId1" xr:uid="{BF9EF783-2A14-4288-B13D-B3E28DCAFE0C}"/>
  </hyperlinks>
  <pageMargins left="0.7" right="0.7" top="0.75" bottom="0.75" header="0.3" footer="0.3"/>
  <pageSetup paperSize="9"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397AA-61B2-422C-B926-8FF6856336F9}">
  <dimension ref="A1:M54"/>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13">
      <c r="A1" t="s">
        <v>77</v>
      </c>
      <c r="B1" s="198" t="s">
        <v>49</v>
      </c>
    </row>
    <row r="2" spans="1:13">
      <c r="A2" t="s">
        <v>78</v>
      </c>
      <c r="B2" t="s">
        <v>459</v>
      </c>
    </row>
    <row r="3" spans="1:13">
      <c r="A3" s="9" t="s">
        <v>80</v>
      </c>
      <c r="B3" s="132" t="s">
        <v>81</v>
      </c>
    </row>
    <row r="4" spans="1:13">
      <c r="A4" t="s">
        <v>82</v>
      </c>
      <c r="B4" s="10" t="s">
        <v>133</v>
      </c>
      <c r="D4" s="204" t="s">
        <v>451</v>
      </c>
      <c r="E4" s="204"/>
      <c r="F4" s="204"/>
      <c r="G4" s="204"/>
      <c r="H4" s="204"/>
      <c r="I4" s="204"/>
      <c r="J4" s="204"/>
      <c r="K4" s="204"/>
      <c r="L4" s="204"/>
      <c r="M4" s="204"/>
    </row>
    <row r="5" spans="1:13">
      <c r="A5" t="s">
        <v>83</v>
      </c>
      <c r="B5" s="8" t="s">
        <v>81</v>
      </c>
      <c r="D5" s="204"/>
      <c r="E5" s="204"/>
      <c r="F5" s="204"/>
      <c r="G5" s="204"/>
      <c r="H5" s="204"/>
      <c r="I5" s="204"/>
      <c r="J5" s="204"/>
      <c r="K5" s="204"/>
      <c r="L5" s="204"/>
      <c r="M5" s="204"/>
    </row>
    <row r="6" spans="1:13">
      <c r="A6" t="s">
        <v>4</v>
      </c>
      <c r="B6" s="11" t="s">
        <v>7</v>
      </c>
      <c r="D6" s="204"/>
      <c r="E6" s="204"/>
      <c r="F6" s="204"/>
      <c r="G6" s="204"/>
      <c r="H6" s="204"/>
      <c r="I6" s="204"/>
      <c r="J6" s="204"/>
      <c r="K6" s="204"/>
      <c r="L6" s="204"/>
      <c r="M6" s="204"/>
    </row>
    <row r="7" spans="1:13">
      <c r="A7" t="s">
        <v>5</v>
      </c>
      <c r="B7" s="132" t="s">
        <v>452</v>
      </c>
    </row>
    <row r="8" spans="1:13">
      <c r="A8" t="s">
        <v>85</v>
      </c>
      <c r="B8" s="42" t="s">
        <v>409</v>
      </c>
    </row>
    <row r="9" spans="1:13">
      <c r="B9" s="42" t="s">
        <v>453</v>
      </c>
    </row>
    <row r="11" spans="1:13">
      <c r="D11" s="49" t="s">
        <v>87</v>
      </c>
      <c r="E11" s="138">
        <f>E17</f>
        <v>14.2667</v>
      </c>
    </row>
    <row r="12" spans="1:13">
      <c r="A12" s="43" t="s">
        <v>88</v>
      </c>
      <c r="B12" s="5">
        <f>B18/B17-1</f>
        <v>-6.235180377405003E-3</v>
      </c>
      <c r="D12" s="49" t="s">
        <v>89</v>
      </c>
      <c r="E12" s="138">
        <f>AVERAGE(E17:E54)</f>
        <v>15.044250439420718</v>
      </c>
    </row>
    <row r="13" spans="1:13">
      <c r="B13" s="134"/>
      <c r="D13" s="49" t="s">
        <v>90</v>
      </c>
      <c r="E13" s="135">
        <f>COUNTA(E17:E54)</f>
        <v>20</v>
      </c>
    </row>
    <row r="14" spans="1:13">
      <c r="B14" s="134"/>
      <c r="D14" s="49" t="s">
        <v>91</v>
      </c>
      <c r="E14">
        <f>_xlfn.RANK.EQ(E17,E17:E54,0)</f>
        <v>19</v>
      </c>
    </row>
    <row r="15" spans="1:13">
      <c r="D15"/>
    </row>
    <row r="16" spans="1:13">
      <c r="A16" s="197" t="s">
        <v>92</v>
      </c>
      <c r="B16" s="197" t="s">
        <v>87</v>
      </c>
      <c r="D16" s="197" t="s">
        <v>246</v>
      </c>
      <c r="E16" s="197" t="s">
        <v>94</v>
      </c>
      <c r="F16" s="197" t="s">
        <v>92</v>
      </c>
    </row>
    <row r="17" spans="1:6">
      <c r="A17">
        <v>2006</v>
      </c>
      <c r="B17" s="123">
        <v>14.35621358121543</v>
      </c>
      <c r="D17" s="6" t="s">
        <v>87</v>
      </c>
      <c r="E17" s="123">
        <v>14.2667</v>
      </c>
      <c r="F17">
        <v>2021</v>
      </c>
    </row>
    <row r="18" spans="1:6">
      <c r="A18" s="6">
        <v>2021</v>
      </c>
      <c r="B18" s="123">
        <v>14.2667</v>
      </c>
      <c r="D18" s="6" t="s">
        <v>114</v>
      </c>
      <c r="E18" s="123">
        <v>14.506292999999999</v>
      </c>
      <c r="F18">
        <v>2009</v>
      </c>
    </row>
    <row r="19" spans="1:6">
      <c r="D19" s="6" t="s">
        <v>101</v>
      </c>
      <c r="E19" s="123">
        <v>15.516666666666669</v>
      </c>
      <c r="F19">
        <v>2012</v>
      </c>
    </row>
    <row r="20" spans="1:6">
      <c r="D20" s="6" t="s">
        <v>107</v>
      </c>
      <c r="E20" s="123">
        <v>14.569747</v>
      </c>
      <c r="F20">
        <v>2015</v>
      </c>
    </row>
    <row r="21" spans="1:6">
      <c r="D21" s="6" t="s">
        <v>126</v>
      </c>
      <c r="E21" s="123"/>
    </row>
    <row r="22" spans="1:6">
      <c r="D22" s="6" t="s">
        <v>127</v>
      </c>
      <c r="E22" s="123"/>
    </row>
    <row r="23" spans="1:6">
      <c r="D23" s="6" t="s">
        <v>124</v>
      </c>
      <c r="E23" s="123"/>
    </row>
    <row r="24" spans="1:6">
      <c r="D24" s="6" t="s">
        <v>136</v>
      </c>
      <c r="E24" s="123"/>
    </row>
    <row r="25" spans="1:6">
      <c r="D25" s="6" t="s">
        <v>103</v>
      </c>
      <c r="E25" s="123"/>
    </row>
    <row r="26" spans="1:6">
      <c r="D26" s="6" t="s">
        <v>99</v>
      </c>
      <c r="E26" s="123">
        <v>14.983333333333331</v>
      </c>
      <c r="F26">
        <v>2009</v>
      </c>
    </row>
    <row r="27" spans="1:6">
      <c r="D27" s="6" t="s">
        <v>96</v>
      </c>
      <c r="E27" s="123">
        <v>15.171412999999999</v>
      </c>
      <c r="F27">
        <v>2009</v>
      </c>
    </row>
    <row r="28" spans="1:6">
      <c r="D28" s="6" t="s">
        <v>121</v>
      </c>
      <c r="E28" s="123">
        <v>16.19633</v>
      </c>
      <c r="F28">
        <v>2009</v>
      </c>
    </row>
    <row r="29" spans="1:6">
      <c r="D29" s="6" t="s">
        <v>102</v>
      </c>
      <c r="E29" s="123">
        <v>15.623116</v>
      </c>
      <c r="F29">
        <v>2012</v>
      </c>
    </row>
    <row r="30" spans="1:6">
      <c r="D30" s="6" t="s">
        <v>122</v>
      </c>
      <c r="E30" s="123">
        <v>15.03333333333333</v>
      </c>
      <c r="F30">
        <v>2013</v>
      </c>
    </row>
    <row r="31" spans="1:6">
      <c r="D31" s="6" t="s">
        <v>118</v>
      </c>
      <c r="E31" s="123">
        <v>15.08333333333333</v>
      </c>
      <c r="F31">
        <v>2009</v>
      </c>
    </row>
    <row r="32" spans="1:6">
      <c r="D32" s="6" t="s">
        <v>117</v>
      </c>
      <c r="E32" s="123"/>
    </row>
    <row r="33" spans="4:6">
      <c r="D33" s="6" t="s">
        <v>113</v>
      </c>
      <c r="E33" s="123">
        <v>14.540001999999999</v>
      </c>
      <c r="F33">
        <v>2005</v>
      </c>
    </row>
    <row r="34" spans="4:6">
      <c r="D34" s="6" t="s">
        <v>128</v>
      </c>
      <c r="E34" s="123"/>
    </row>
    <row r="35" spans="4:6">
      <c r="D35" s="6" t="s">
        <v>115</v>
      </c>
      <c r="E35" s="123">
        <v>16.469144</v>
      </c>
      <c r="F35">
        <v>2013</v>
      </c>
    </row>
    <row r="36" spans="4:6">
      <c r="D36" s="6" t="s">
        <v>125</v>
      </c>
      <c r="E36" s="123">
        <v>14.1</v>
      </c>
      <c r="F36">
        <v>2016</v>
      </c>
    </row>
    <row r="37" spans="4:6">
      <c r="D37" s="6" t="s">
        <v>135</v>
      </c>
      <c r="E37" s="123">
        <v>14.830033788414401</v>
      </c>
      <c r="F37">
        <v>2014</v>
      </c>
    </row>
    <row r="38" spans="4:6">
      <c r="D38" s="6" t="s">
        <v>98</v>
      </c>
      <c r="E38" s="123"/>
    </row>
    <row r="39" spans="4:6">
      <c r="D39" s="6" t="s">
        <v>97</v>
      </c>
      <c r="E39" s="123"/>
    </row>
    <row r="40" spans="4:6">
      <c r="D40" s="6" t="s">
        <v>100</v>
      </c>
      <c r="E40" s="123"/>
    </row>
    <row r="41" spans="4:6">
      <c r="D41" s="6" t="s">
        <v>130</v>
      </c>
      <c r="E41" s="123"/>
    </row>
    <row r="42" spans="4:6">
      <c r="D42" s="6" t="s">
        <v>111</v>
      </c>
      <c r="E42" s="123">
        <v>15.445073000000001</v>
      </c>
      <c r="F42">
        <v>2016</v>
      </c>
    </row>
    <row r="43" spans="4:6">
      <c r="D43" s="6" t="s">
        <v>131</v>
      </c>
      <c r="E43" s="123"/>
    </row>
    <row r="44" spans="4:6">
      <c r="D44" s="6" t="s">
        <v>110</v>
      </c>
      <c r="E44" s="123"/>
    </row>
    <row r="45" spans="4:6">
      <c r="D45" s="6" t="s">
        <v>104</v>
      </c>
      <c r="E45" s="123">
        <v>14.68333333333333</v>
      </c>
      <c r="F45">
        <v>2012</v>
      </c>
    </row>
    <row r="46" spans="4:6">
      <c r="D46" s="6" t="s">
        <v>119</v>
      </c>
      <c r="E46" s="123"/>
    </row>
    <row r="47" spans="4:6">
      <c r="D47" s="6" t="s">
        <v>137</v>
      </c>
      <c r="E47" s="123"/>
    </row>
    <row r="48" spans="4:6">
      <c r="D48" s="6" t="s">
        <v>112</v>
      </c>
      <c r="E48" s="123"/>
    </row>
    <row r="49" spans="4:6">
      <c r="D49" s="6" t="s">
        <v>120</v>
      </c>
      <c r="E49" s="123">
        <v>15.748593</v>
      </c>
      <c r="F49">
        <v>2009</v>
      </c>
    </row>
    <row r="50" spans="4:6">
      <c r="D50" s="6" t="s">
        <v>95</v>
      </c>
      <c r="E50" s="123"/>
    </row>
    <row r="51" spans="4:6">
      <c r="D51" s="6" t="s">
        <v>105</v>
      </c>
      <c r="E51" s="123"/>
    </row>
    <row r="52" spans="4:6">
      <c r="D52" s="6" t="s">
        <v>138</v>
      </c>
      <c r="E52" s="123">
        <v>14.608506999999999</v>
      </c>
      <c r="F52">
        <v>2014</v>
      </c>
    </row>
    <row r="53" spans="4:6">
      <c r="D53" s="6" t="s">
        <v>108</v>
      </c>
      <c r="E53" s="123">
        <v>14.93947</v>
      </c>
      <c r="F53">
        <v>2014</v>
      </c>
    </row>
    <row r="54" spans="4:6">
      <c r="D54" s="6" t="s">
        <v>123</v>
      </c>
      <c r="E54" s="123">
        <v>14.570587</v>
      </c>
      <c r="F54">
        <v>2019</v>
      </c>
    </row>
  </sheetData>
  <mergeCells count="1">
    <mergeCell ref="D4:M6"/>
  </mergeCells>
  <hyperlinks>
    <hyperlink ref="B8" r:id="rId1" xr:uid="{CCF57780-107C-4816-971C-F7ED9257622B}"/>
    <hyperlink ref="B9" r:id="rId2" location="data-download" xr:uid="{9A745E5B-E044-49F8-8C93-46E301253CB3}"/>
  </hyperlinks>
  <pageMargins left="0.7" right="0.7" top="0.75" bottom="0.75" header="0.3" footer="0.3"/>
  <pageSetup paperSize="9" orientation="portrait"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D60FB-1E46-4107-96D9-75FB65D54F8B}">
  <dimension ref="A1:Q54"/>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15" customWidth="1"/>
  </cols>
  <sheetData>
    <row r="1" spans="1:17">
      <c r="A1" t="s">
        <v>77</v>
      </c>
      <c r="B1" s="198" t="s">
        <v>50</v>
      </c>
    </row>
    <row r="2" spans="1:17">
      <c r="A2" t="s">
        <v>78</v>
      </c>
      <c r="B2" t="s">
        <v>460</v>
      </c>
    </row>
    <row r="3" spans="1:17">
      <c r="A3" s="9" t="s">
        <v>80</v>
      </c>
      <c r="B3" s="132" t="s">
        <v>133</v>
      </c>
    </row>
    <row r="4" spans="1:17" ht="14.45" customHeight="1">
      <c r="A4" t="s">
        <v>82</v>
      </c>
      <c r="B4" s="8" t="s">
        <v>81</v>
      </c>
      <c r="D4" s="205" t="s">
        <v>451</v>
      </c>
      <c r="E4" s="205"/>
      <c r="F4" s="205"/>
      <c r="G4" s="205"/>
      <c r="H4" s="205"/>
      <c r="I4" s="205"/>
      <c r="J4" s="205"/>
      <c r="K4" s="205"/>
      <c r="L4" s="205"/>
      <c r="M4" s="205"/>
      <c r="N4" s="38"/>
      <c r="O4" s="38"/>
      <c r="P4" s="38"/>
      <c r="Q4" s="38"/>
    </row>
    <row r="5" spans="1:17">
      <c r="A5" t="s">
        <v>83</v>
      </c>
      <c r="B5" s="10" t="s">
        <v>133</v>
      </c>
      <c r="D5" s="205"/>
      <c r="E5" s="205"/>
      <c r="F5" s="205"/>
      <c r="G5" s="205"/>
      <c r="H5" s="205"/>
      <c r="I5" s="205"/>
      <c r="J5" s="205"/>
      <c r="K5" s="205"/>
      <c r="L5" s="205"/>
      <c r="M5" s="205"/>
      <c r="N5" s="38"/>
      <c r="O5" s="38"/>
      <c r="P5" s="38"/>
      <c r="Q5" s="38"/>
    </row>
    <row r="6" spans="1:17">
      <c r="A6" t="s">
        <v>4</v>
      </c>
      <c r="B6" s="11" t="s">
        <v>7</v>
      </c>
      <c r="D6" s="205"/>
      <c r="E6" s="205"/>
      <c r="F6" s="205"/>
      <c r="G6" s="205"/>
      <c r="H6" s="205"/>
      <c r="I6" s="205"/>
      <c r="J6" s="205"/>
      <c r="K6" s="205"/>
      <c r="L6" s="205"/>
      <c r="M6" s="205"/>
      <c r="N6" s="38"/>
      <c r="O6" s="38"/>
      <c r="P6" s="38"/>
      <c r="Q6" s="38"/>
    </row>
    <row r="7" spans="1:17">
      <c r="A7" t="s">
        <v>5</v>
      </c>
      <c r="B7" s="132" t="s">
        <v>452</v>
      </c>
    </row>
    <row r="8" spans="1:17">
      <c r="A8" t="s">
        <v>85</v>
      </c>
      <c r="B8" s="42" t="s">
        <v>409</v>
      </c>
    </row>
    <row r="9" spans="1:17">
      <c r="B9" s="42" t="s">
        <v>453</v>
      </c>
    </row>
    <row r="10" spans="1:17">
      <c r="D10" s="49"/>
      <c r="E10" s="138"/>
    </row>
    <row r="11" spans="1:17">
      <c r="D11" s="49" t="s">
        <v>87</v>
      </c>
      <c r="E11" s="138">
        <f>E17</f>
        <v>15</v>
      </c>
    </row>
    <row r="12" spans="1:17">
      <c r="A12" s="43" t="s">
        <v>88</v>
      </c>
      <c r="B12" s="5">
        <f>B18/B17-1</f>
        <v>1.3308066666538236</v>
      </c>
      <c r="D12" s="49" t="s">
        <v>89</v>
      </c>
      <c r="E12" s="138">
        <f>AVERAGE(F17:F54)</f>
        <v>28.799009074767429</v>
      </c>
    </row>
    <row r="13" spans="1:17">
      <c r="B13" s="134"/>
      <c r="D13" s="49" t="s">
        <v>90</v>
      </c>
      <c r="E13" s="135">
        <f>COUNTA(E17:E54)</f>
        <v>24</v>
      </c>
    </row>
    <row r="14" spans="1:17">
      <c r="B14" s="134"/>
      <c r="D14" s="49" t="s">
        <v>91</v>
      </c>
      <c r="E14">
        <f>_xlfn.RANK.EQ(F17,F17:F54,1)</f>
        <v>9</v>
      </c>
    </row>
    <row r="15" spans="1:17">
      <c r="D15"/>
    </row>
    <row r="16" spans="1:17">
      <c r="A16" s="197" t="s">
        <v>92</v>
      </c>
      <c r="B16" s="197" t="s">
        <v>87</v>
      </c>
      <c r="D16" s="197" t="s">
        <v>246</v>
      </c>
      <c r="E16" s="197" t="s">
        <v>94</v>
      </c>
      <c r="F16" s="197" t="s">
        <v>461</v>
      </c>
      <c r="G16" s="197" t="s">
        <v>92</v>
      </c>
    </row>
    <row r="17" spans="1:7">
      <c r="A17">
        <v>2006</v>
      </c>
      <c r="B17" s="123">
        <v>6.4355401992797852</v>
      </c>
      <c r="D17" s="6" t="s">
        <v>87</v>
      </c>
      <c r="E17" s="123">
        <v>15</v>
      </c>
      <c r="F17" s="123">
        <v>15</v>
      </c>
      <c r="G17">
        <v>2021</v>
      </c>
    </row>
    <row r="18" spans="1:7">
      <c r="A18">
        <v>2021</v>
      </c>
      <c r="B18" s="123">
        <v>15</v>
      </c>
      <c r="D18" s="6" t="s">
        <v>114</v>
      </c>
      <c r="E18" s="123">
        <v>13.581892013549799</v>
      </c>
      <c r="F18" s="123">
        <v>13.581892013549799</v>
      </c>
      <c r="G18">
        <v>2009</v>
      </c>
    </row>
    <row r="19" spans="1:7">
      <c r="D19" s="6" t="s">
        <v>101</v>
      </c>
      <c r="E19" s="123">
        <v>18.75423622131348</v>
      </c>
      <c r="F19" s="123">
        <v>18.75423622131348</v>
      </c>
      <c r="G19">
        <v>2012</v>
      </c>
    </row>
    <row r="20" spans="1:7">
      <c r="D20" s="6" t="s">
        <v>107</v>
      </c>
      <c r="E20" s="123">
        <v>3.6740133762359619</v>
      </c>
      <c r="F20" s="123">
        <v>3.6740133762359619</v>
      </c>
      <c r="G20">
        <v>2015</v>
      </c>
    </row>
    <row r="21" spans="1:7">
      <c r="D21" s="6" t="s">
        <v>126</v>
      </c>
      <c r="E21" s="123"/>
      <c r="F21" s="123"/>
    </row>
    <row r="22" spans="1:7">
      <c r="D22" s="6" t="s">
        <v>127</v>
      </c>
      <c r="E22" s="123"/>
      <c r="F22" s="123"/>
    </row>
    <row r="23" spans="1:7">
      <c r="D23" s="6" t="s">
        <v>124</v>
      </c>
      <c r="E23" s="123"/>
      <c r="F23" s="123"/>
    </row>
    <row r="24" spans="1:7">
      <c r="D24" s="6" t="s">
        <v>136</v>
      </c>
      <c r="E24" s="123"/>
      <c r="F24" s="123"/>
    </row>
    <row r="25" spans="1:7">
      <c r="D25" s="6" t="s">
        <v>103</v>
      </c>
      <c r="E25" s="123"/>
      <c r="F25" s="123"/>
    </row>
    <row r="26" spans="1:7">
      <c r="D26" s="6" t="s">
        <v>99</v>
      </c>
      <c r="E26" s="123">
        <v>67.744651794433594</v>
      </c>
      <c r="F26" s="123">
        <v>67.744651794433594</v>
      </c>
      <c r="G26">
        <v>2009</v>
      </c>
    </row>
    <row r="27" spans="1:7">
      <c r="D27" s="6" t="s">
        <v>96</v>
      </c>
      <c r="E27" s="123">
        <v>36.629261016845703</v>
      </c>
      <c r="F27" s="123">
        <v>36.629261016845703</v>
      </c>
      <c r="G27">
        <v>2009</v>
      </c>
    </row>
    <row r="28" spans="1:7">
      <c r="D28" s="6" t="s">
        <v>121</v>
      </c>
      <c r="E28" s="123">
        <v>26.98775672912598</v>
      </c>
      <c r="F28" s="123">
        <v>26.98775672912598</v>
      </c>
      <c r="G28">
        <v>2009</v>
      </c>
    </row>
    <row r="29" spans="1:7">
      <c r="D29" s="6" t="s">
        <v>102</v>
      </c>
      <c r="E29" s="123">
        <v>11.138618469238279</v>
      </c>
      <c r="F29" s="123">
        <v>11.138618469238279</v>
      </c>
      <c r="G29">
        <v>2012</v>
      </c>
    </row>
    <row r="30" spans="1:7">
      <c r="D30" s="6" t="s">
        <v>122</v>
      </c>
      <c r="E30" s="123">
        <v>67.495330810546875</v>
      </c>
      <c r="F30" s="123">
        <v>67.495330810546875</v>
      </c>
      <c r="G30">
        <v>2012</v>
      </c>
    </row>
    <row r="31" spans="1:7">
      <c r="D31" s="6" t="s">
        <v>118</v>
      </c>
      <c r="E31" s="123">
        <v>63.189201354980469</v>
      </c>
      <c r="F31" s="123">
        <v>63.189201354980469</v>
      </c>
      <c r="G31">
        <v>2009</v>
      </c>
    </row>
    <row r="32" spans="1:7">
      <c r="D32" s="6" t="s">
        <v>117</v>
      </c>
      <c r="E32" s="123"/>
      <c r="F32" s="123"/>
    </row>
    <row r="33" spans="4:7">
      <c r="D33" s="6" t="s">
        <v>113</v>
      </c>
      <c r="E33" s="123">
        <v>22.903884887695309</v>
      </c>
      <c r="F33" s="123">
        <v>22.903884887695309</v>
      </c>
      <c r="G33">
        <v>2005</v>
      </c>
    </row>
    <row r="34" spans="4:7">
      <c r="D34" s="6" t="s">
        <v>128</v>
      </c>
      <c r="E34" s="123"/>
      <c r="F34" s="123"/>
    </row>
    <row r="35" spans="4:7">
      <c r="D35" s="6" t="s">
        <v>115</v>
      </c>
      <c r="E35" s="123">
        <v>88.985977172851563</v>
      </c>
      <c r="F35" s="123">
        <v>88.985977172851563</v>
      </c>
      <c r="G35">
        <v>2013</v>
      </c>
    </row>
    <row r="36" spans="4:7">
      <c r="D36" s="6" t="s">
        <v>125</v>
      </c>
      <c r="E36" s="123">
        <v>5.8247795104980469</v>
      </c>
      <c r="F36" s="123">
        <v>5.8247795104980469</v>
      </c>
      <c r="G36">
        <v>2016</v>
      </c>
    </row>
    <row r="37" spans="4:7">
      <c r="D37" s="6" t="s">
        <v>135</v>
      </c>
      <c r="E37" s="123">
        <v>21.918453216552731</v>
      </c>
      <c r="F37" s="123">
        <v>21.918453216552731</v>
      </c>
      <c r="G37">
        <v>2014</v>
      </c>
    </row>
    <row r="38" spans="4:7">
      <c r="D38" s="6" t="s">
        <v>98</v>
      </c>
      <c r="E38" s="123"/>
      <c r="F38" s="123"/>
    </row>
    <row r="39" spans="4:7">
      <c r="D39" s="6" t="s">
        <v>97</v>
      </c>
      <c r="E39" s="123"/>
      <c r="F39" s="123"/>
    </row>
    <row r="40" spans="4:7">
      <c r="D40" s="6" t="s">
        <v>100</v>
      </c>
      <c r="E40" s="123">
        <v>27.53994178771973</v>
      </c>
      <c r="F40" s="123">
        <v>27.53994178771973</v>
      </c>
      <c r="G40">
        <v>2012</v>
      </c>
    </row>
    <row r="41" spans="4:7">
      <c r="D41" s="6" t="s">
        <v>130</v>
      </c>
      <c r="E41" s="123"/>
      <c r="F41" s="123"/>
    </row>
    <row r="42" spans="4:7">
      <c r="D42" s="6" t="s">
        <v>111</v>
      </c>
      <c r="E42" s="123">
        <v>-4.8294863700866699</v>
      </c>
      <c r="F42" s="123">
        <v>4.8294863700866602</v>
      </c>
      <c r="G42">
        <v>2016</v>
      </c>
    </row>
    <row r="43" spans="4:7">
      <c r="D43" s="6" t="s">
        <v>131</v>
      </c>
      <c r="E43" s="123">
        <v>-7</v>
      </c>
      <c r="F43" s="123">
        <v>7</v>
      </c>
      <c r="G43">
        <v>2009</v>
      </c>
    </row>
    <row r="44" spans="4:7">
      <c r="D44" s="6" t="s">
        <v>110</v>
      </c>
      <c r="E44" s="123">
        <v>-23.681396484375</v>
      </c>
      <c r="F44" s="123">
        <v>23.681396484375</v>
      </c>
      <c r="G44">
        <v>2010</v>
      </c>
    </row>
    <row r="45" spans="4:7">
      <c r="D45" s="6" t="s">
        <v>104</v>
      </c>
      <c r="E45" s="123">
        <v>23.109025955200199</v>
      </c>
      <c r="F45" s="123">
        <v>23.109025955200199</v>
      </c>
      <c r="G45">
        <v>2012</v>
      </c>
    </row>
    <row r="46" spans="4:7">
      <c r="D46" s="6" t="s">
        <v>119</v>
      </c>
      <c r="E46" s="123"/>
      <c r="F46" s="123"/>
    </row>
    <row r="47" spans="4:7">
      <c r="D47" s="6" t="s">
        <v>137</v>
      </c>
      <c r="E47" s="123"/>
      <c r="F47" s="123"/>
    </row>
    <row r="48" spans="4:7">
      <c r="D48" s="6" t="s">
        <v>112</v>
      </c>
      <c r="E48" s="123"/>
      <c r="F48" s="123"/>
    </row>
    <row r="49" spans="4:7">
      <c r="D49" s="6" t="s">
        <v>120</v>
      </c>
      <c r="E49" s="123">
        <v>77.288841247558594</v>
      </c>
      <c r="F49" s="123">
        <v>77.288841247558594</v>
      </c>
      <c r="G49">
        <v>2009</v>
      </c>
    </row>
    <row r="50" spans="4:7">
      <c r="D50" s="6" t="s">
        <v>95</v>
      </c>
      <c r="E50" s="123">
        <v>8.321751594543457</v>
      </c>
      <c r="F50" s="123">
        <v>8.321751594543457</v>
      </c>
      <c r="G50">
        <v>2010</v>
      </c>
    </row>
    <row r="51" spans="4:7">
      <c r="D51" s="6" t="s">
        <v>105</v>
      </c>
      <c r="E51" s="123"/>
      <c r="F51" s="123"/>
    </row>
    <row r="52" spans="4:7">
      <c r="D52" s="6" t="s">
        <v>138</v>
      </c>
      <c r="E52" s="123">
        <v>9.6766958236694336</v>
      </c>
      <c r="F52" s="123">
        <v>9.6766958236694336</v>
      </c>
      <c r="G52">
        <v>2014</v>
      </c>
    </row>
    <row r="53" spans="4:7">
      <c r="D53" s="6" t="s">
        <v>108</v>
      </c>
      <c r="E53" s="123">
        <v>20.530221939086911</v>
      </c>
      <c r="F53" s="123">
        <v>20.530221939086911</v>
      </c>
      <c r="G53">
        <v>2014</v>
      </c>
    </row>
    <row r="54" spans="4:7">
      <c r="D54" s="6" t="s">
        <v>123</v>
      </c>
      <c r="E54" s="123">
        <v>25.37080001831055</v>
      </c>
      <c r="F54" s="123">
        <v>25.37080001831055</v>
      </c>
      <c r="G54">
        <v>2018</v>
      </c>
    </row>
  </sheetData>
  <mergeCells count="1">
    <mergeCell ref="D4:M6"/>
  </mergeCells>
  <hyperlinks>
    <hyperlink ref="B8" r:id="rId1" xr:uid="{BF740519-D178-42FF-9E35-F2EB2C836AF9}"/>
    <hyperlink ref="B9" r:id="rId2" location="data-download" xr:uid="{8DB10DAB-3C32-4B72-ADAE-DE9E994484B8}"/>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50E6-2E2D-4FB0-916E-7997206C6A74}">
  <dimension ref="A1:R54"/>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18">
      <c r="A1" t="s">
        <v>77</v>
      </c>
      <c r="B1" s="198" t="s">
        <v>15</v>
      </c>
    </row>
    <row r="2" spans="1:18">
      <c r="A2" t="s">
        <v>78</v>
      </c>
      <c r="B2" t="s">
        <v>139</v>
      </c>
    </row>
    <row r="3" spans="1:18">
      <c r="A3" s="9" t="s">
        <v>80</v>
      </c>
      <c r="B3" s="132" t="s">
        <v>133</v>
      </c>
    </row>
    <row r="4" spans="1:18">
      <c r="A4" t="s">
        <v>82</v>
      </c>
      <c r="B4" s="10" t="str">
        <f>IF(B3="Yes",IF(B11&lt;=0.02,"Yes","No"),IF(B11&gt;=-0.02,"Yes","No"))</f>
        <v>Yes</v>
      </c>
    </row>
    <row r="5" spans="1:18">
      <c r="A5" t="s">
        <v>83</v>
      </c>
      <c r="B5" s="8" t="str">
        <f>IF(B3="Yes",IF(E10&gt;E11,"No","Yes"),IF(E10&gt;E11,"Yes","No"))</f>
        <v>No</v>
      </c>
    </row>
    <row r="6" spans="1:18">
      <c r="A6" t="s">
        <v>4</v>
      </c>
      <c r="B6" s="11" t="s">
        <v>7</v>
      </c>
    </row>
    <row r="7" spans="1:18">
      <c r="A7" t="s">
        <v>5</v>
      </c>
      <c r="B7" t="s">
        <v>140</v>
      </c>
    </row>
    <row r="8" spans="1:18">
      <c r="A8" t="s">
        <v>85</v>
      </c>
      <c r="B8" s="130" t="s">
        <v>86</v>
      </c>
    </row>
    <row r="9" spans="1:18">
      <c r="B9" s="42"/>
    </row>
    <row r="10" spans="1:18">
      <c r="D10" s="49" t="s">
        <v>87</v>
      </c>
      <c r="E10" s="123">
        <f>E53</f>
        <v>20.536000000000001</v>
      </c>
    </row>
    <row r="11" spans="1:18">
      <c r="A11" s="43" t="s">
        <v>88</v>
      </c>
      <c r="B11" s="4">
        <f>B32/B16-1</f>
        <v>-0.21039680098431246</v>
      </c>
      <c r="D11" s="49" t="s">
        <v>89</v>
      </c>
      <c r="E11" s="123">
        <f>AVERAGE(E16:E53)</f>
        <v>8.8450526315789482</v>
      </c>
    </row>
    <row r="12" spans="1:18">
      <c r="B12" s="4"/>
      <c r="D12" s="49" t="s">
        <v>90</v>
      </c>
      <c r="E12">
        <f>COUNTA(E16:E53)</f>
        <v>38</v>
      </c>
    </row>
    <row r="13" spans="1:18">
      <c r="B13" s="4"/>
      <c r="D13" s="49" t="s">
        <v>91</v>
      </c>
      <c r="E13">
        <f>_xlfn.RANK.EQ(E53,E16:E53,1)</f>
        <v>38</v>
      </c>
    </row>
    <row r="15" spans="1:18">
      <c r="A15" s="196" t="s">
        <v>141</v>
      </c>
      <c r="B15" s="196" t="s">
        <v>87</v>
      </c>
      <c r="D15" s="196" t="s">
        <v>93</v>
      </c>
      <c r="E15" s="196" t="s">
        <v>94</v>
      </c>
      <c r="F15" s="196" t="s">
        <v>92</v>
      </c>
    </row>
    <row r="16" spans="1:18">
      <c r="A16" s="128">
        <v>2004</v>
      </c>
      <c r="B16" s="123">
        <v>26.007999999999999</v>
      </c>
      <c r="D16" s="6" t="s">
        <v>124</v>
      </c>
      <c r="E16" s="123">
        <v>2.9260000000000002</v>
      </c>
      <c r="F16">
        <v>2017</v>
      </c>
      <c r="Q16" s="6"/>
      <c r="R16" s="123"/>
    </row>
    <row r="17" spans="1:18">
      <c r="A17" s="128">
        <v>2005</v>
      </c>
      <c r="B17" s="123">
        <v>26.010999999999999</v>
      </c>
      <c r="D17" s="6" t="s">
        <v>127</v>
      </c>
      <c r="E17" s="123">
        <v>3.6269999999999998</v>
      </c>
      <c r="F17">
        <v>2018</v>
      </c>
      <c r="Q17" s="6"/>
      <c r="R17" s="123"/>
    </row>
    <row r="18" spans="1:18">
      <c r="A18" s="128">
        <v>2006</v>
      </c>
      <c r="B18" s="123">
        <v>25.879000000000001</v>
      </c>
      <c r="D18" s="6" t="s">
        <v>95</v>
      </c>
      <c r="E18" s="123">
        <v>4.47</v>
      </c>
      <c r="F18">
        <v>2020</v>
      </c>
      <c r="Q18" s="6"/>
      <c r="R18" s="123"/>
    </row>
    <row r="19" spans="1:18">
      <c r="A19" s="128">
        <v>2007</v>
      </c>
      <c r="B19" s="123">
        <v>25.725999999999999</v>
      </c>
      <c r="D19" s="6" t="s">
        <v>105</v>
      </c>
      <c r="E19" s="123">
        <v>5.0129999999999999</v>
      </c>
      <c r="F19">
        <v>2020</v>
      </c>
      <c r="Q19" s="6"/>
      <c r="R19" s="123"/>
    </row>
    <row r="20" spans="1:18">
      <c r="A20" s="128">
        <v>2008</v>
      </c>
      <c r="B20" s="123">
        <v>25.346</v>
      </c>
      <c r="D20" s="6" t="s">
        <v>98</v>
      </c>
      <c r="E20" s="123">
        <v>5.4969999999999999</v>
      </c>
      <c r="F20">
        <v>2020</v>
      </c>
      <c r="Q20" s="6"/>
      <c r="R20" s="123"/>
    </row>
    <row r="21" spans="1:18">
      <c r="A21" s="128">
        <v>2009</v>
      </c>
      <c r="B21" s="123">
        <v>24.962</v>
      </c>
      <c r="D21" s="6" t="s">
        <v>119</v>
      </c>
      <c r="E21" s="123">
        <v>5.58</v>
      </c>
      <c r="F21">
        <v>2020</v>
      </c>
      <c r="Q21" s="6"/>
      <c r="R21" s="123"/>
    </row>
    <row r="22" spans="1:18">
      <c r="A22" s="128">
        <v>2010</v>
      </c>
      <c r="B22" s="123">
        <v>24.369</v>
      </c>
      <c r="D22" s="6" t="s">
        <v>120</v>
      </c>
      <c r="E22" s="123">
        <v>5.8019999999999996</v>
      </c>
      <c r="F22">
        <v>2020</v>
      </c>
      <c r="Q22" s="6"/>
      <c r="R22" s="123"/>
    </row>
    <row r="23" spans="1:18">
      <c r="A23" s="128">
        <v>2011</v>
      </c>
      <c r="B23" s="123">
        <v>24.111999999999998</v>
      </c>
      <c r="D23" s="6" t="s">
        <v>130</v>
      </c>
      <c r="E23" s="123">
        <v>5.82</v>
      </c>
      <c r="F23">
        <v>2019</v>
      </c>
      <c r="Q23" s="6"/>
      <c r="R23" s="123"/>
    </row>
    <row r="24" spans="1:18">
      <c r="A24" s="128">
        <v>2012</v>
      </c>
      <c r="B24" s="123">
        <v>23.837</v>
      </c>
      <c r="D24" s="6" t="s">
        <v>121</v>
      </c>
      <c r="E24" s="123">
        <v>5.931</v>
      </c>
      <c r="F24">
        <v>2020</v>
      </c>
      <c r="Q24" s="6"/>
      <c r="R24" s="123"/>
    </row>
    <row r="25" spans="1:18">
      <c r="A25" s="128">
        <v>2013</v>
      </c>
      <c r="B25" s="123">
        <v>23.013999999999999</v>
      </c>
      <c r="D25" s="6" t="s">
        <v>126</v>
      </c>
      <c r="E25" s="123">
        <v>5.99</v>
      </c>
      <c r="F25">
        <v>2018</v>
      </c>
      <c r="Q25" s="6"/>
      <c r="R25" s="123"/>
    </row>
    <row r="26" spans="1:18">
      <c r="A26" s="128">
        <v>2014</v>
      </c>
      <c r="B26" s="123">
        <v>22.436</v>
      </c>
      <c r="D26" s="6" t="s">
        <v>108</v>
      </c>
      <c r="E26" s="123">
        <v>6.0490000000000004</v>
      </c>
      <c r="F26">
        <v>2020</v>
      </c>
      <c r="Q26" s="6"/>
      <c r="R26" s="123"/>
    </row>
    <row r="27" spans="1:18">
      <c r="A27" s="128">
        <v>2015</v>
      </c>
      <c r="B27" s="123">
        <v>22.460999999999999</v>
      </c>
      <c r="D27" s="6" t="s">
        <v>116</v>
      </c>
      <c r="E27" s="123">
        <v>6.2830000000000004</v>
      </c>
      <c r="F27">
        <v>2020</v>
      </c>
      <c r="Q27" s="6"/>
      <c r="R27" s="123"/>
    </row>
    <row r="28" spans="1:18">
      <c r="A28" s="128">
        <v>2016</v>
      </c>
      <c r="B28" s="123">
        <v>22.486999999999998</v>
      </c>
      <c r="D28" s="6" t="s">
        <v>115</v>
      </c>
      <c r="E28" s="123">
        <v>6.4130000000000003</v>
      </c>
      <c r="F28">
        <v>2020</v>
      </c>
      <c r="Q28" s="6"/>
      <c r="R28" s="123"/>
    </row>
    <row r="29" spans="1:18">
      <c r="A29" s="128">
        <v>2017</v>
      </c>
      <c r="B29" s="123">
        <v>22.391999999999999</v>
      </c>
      <c r="D29" s="6" t="s">
        <v>118</v>
      </c>
      <c r="E29" s="123">
        <v>6.4429999999999996</v>
      </c>
      <c r="F29">
        <v>2020</v>
      </c>
      <c r="Q29" s="6"/>
      <c r="R29" s="123"/>
    </row>
    <row r="30" spans="1:18">
      <c r="A30" s="128">
        <v>2018</v>
      </c>
      <c r="B30" s="123">
        <v>22.114999999999998</v>
      </c>
      <c r="D30" s="6" t="s">
        <v>109</v>
      </c>
      <c r="E30" s="123">
        <v>6.7789999999999999</v>
      </c>
      <c r="F30">
        <v>2020</v>
      </c>
      <c r="Q30" s="6"/>
      <c r="R30" s="123"/>
    </row>
    <row r="31" spans="1:18">
      <c r="A31" s="128">
        <v>2019</v>
      </c>
      <c r="B31" s="123">
        <v>21.533000000000001</v>
      </c>
      <c r="D31" s="6" t="s">
        <v>122</v>
      </c>
      <c r="E31" s="123">
        <v>6.9889999999999999</v>
      </c>
      <c r="F31">
        <v>2020</v>
      </c>
      <c r="Q31" s="6"/>
      <c r="R31" s="123"/>
    </row>
    <row r="32" spans="1:18">
      <c r="A32" s="128">
        <v>2020</v>
      </c>
      <c r="B32" s="123">
        <v>20.536000000000001</v>
      </c>
      <c r="D32" s="6" t="s">
        <v>97</v>
      </c>
      <c r="E32" s="123">
        <v>7.4139999999999997</v>
      </c>
      <c r="F32">
        <v>2020</v>
      </c>
      <c r="Q32" s="6"/>
      <c r="R32" s="123"/>
    </row>
    <row r="33" spans="4:18">
      <c r="D33" s="6" t="s">
        <v>103</v>
      </c>
      <c r="E33" s="123">
        <v>7.46</v>
      </c>
      <c r="F33">
        <v>2020</v>
      </c>
      <c r="Q33" s="6"/>
      <c r="R33" s="123"/>
    </row>
    <row r="34" spans="4:18">
      <c r="D34" s="6" t="s">
        <v>112</v>
      </c>
      <c r="E34" s="123">
        <v>7.548</v>
      </c>
      <c r="F34">
        <v>2020</v>
      </c>
      <c r="Q34" s="6"/>
      <c r="R34" s="123"/>
    </row>
    <row r="35" spans="4:18">
      <c r="D35" s="6" t="s">
        <v>114</v>
      </c>
      <c r="E35" s="123">
        <v>8.2530000000000001</v>
      </c>
      <c r="F35">
        <v>2020</v>
      </c>
      <c r="Q35" s="6"/>
      <c r="R35" s="123"/>
    </row>
    <row r="36" spans="4:18">
      <c r="D36" s="6" t="s">
        <v>96</v>
      </c>
      <c r="E36" s="123">
        <v>8.6289999999999996</v>
      </c>
      <c r="F36">
        <v>2020</v>
      </c>
      <c r="Q36" s="6"/>
      <c r="R36" s="123"/>
    </row>
    <row r="37" spans="4:18">
      <c r="D37" s="6" t="s">
        <v>99</v>
      </c>
      <c r="E37" s="123">
        <v>8.6920000000000002</v>
      </c>
      <c r="F37">
        <v>2020</v>
      </c>
      <c r="Q37" s="6"/>
      <c r="R37" s="123"/>
    </row>
    <row r="38" spans="4:18">
      <c r="D38" s="6" t="s">
        <v>102</v>
      </c>
      <c r="E38" s="123">
        <v>8.7629999999999999</v>
      </c>
      <c r="F38">
        <v>2020</v>
      </c>
      <c r="Q38" s="6"/>
      <c r="R38" s="123"/>
    </row>
    <row r="39" spans="4:18">
      <c r="D39" s="6" t="s">
        <v>128</v>
      </c>
      <c r="E39" s="123">
        <v>8.7650000000000006</v>
      </c>
      <c r="F39">
        <v>2019</v>
      </c>
      <c r="Q39" s="6"/>
      <c r="R39" s="123"/>
    </row>
    <row r="40" spans="4:18">
      <c r="D40" s="6" t="s">
        <v>125</v>
      </c>
      <c r="E40" s="123">
        <v>9.1329999999999991</v>
      </c>
      <c r="F40">
        <v>2020</v>
      </c>
    </row>
    <row r="41" spans="4:18">
      <c r="D41" s="6" t="s">
        <v>110</v>
      </c>
      <c r="E41" s="123">
        <v>9.1590000000000007</v>
      </c>
      <c r="F41">
        <v>2020</v>
      </c>
      <c r="Q41" s="6"/>
      <c r="R41" s="123"/>
    </row>
    <row r="42" spans="4:18">
      <c r="D42" s="6" t="s">
        <v>101</v>
      </c>
      <c r="E42" s="123">
        <v>9.2490000000000006</v>
      </c>
      <c r="F42">
        <v>2020</v>
      </c>
      <c r="Q42" s="6"/>
      <c r="R42" s="123"/>
    </row>
    <row r="43" spans="4:18">
      <c r="D43" s="6" t="s">
        <v>111</v>
      </c>
      <c r="E43" s="123">
        <v>9.3979999999999997</v>
      </c>
      <c r="F43">
        <v>2020</v>
      </c>
      <c r="Q43" s="6"/>
      <c r="R43" s="123"/>
    </row>
    <row r="44" spans="4:18">
      <c r="D44" s="6" t="s">
        <v>104</v>
      </c>
      <c r="E44" s="123">
        <v>9.8040000000000003</v>
      </c>
      <c r="F44">
        <v>2020</v>
      </c>
      <c r="Q44" s="6"/>
      <c r="R44" s="123"/>
    </row>
    <row r="45" spans="4:18">
      <c r="D45" s="6" t="s">
        <v>136</v>
      </c>
      <c r="E45" s="123">
        <v>10.541</v>
      </c>
      <c r="F45">
        <v>2020</v>
      </c>
      <c r="Q45" s="6"/>
      <c r="R45" s="123"/>
    </row>
    <row r="46" spans="4:18">
      <c r="D46" s="6" t="s">
        <v>113</v>
      </c>
      <c r="E46" s="123">
        <v>11.596</v>
      </c>
      <c r="F46">
        <v>2020</v>
      </c>
      <c r="Q46" s="6"/>
      <c r="R46" s="123"/>
    </row>
    <row r="47" spans="4:18">
      <c r="D47" s="6" t="s">
        <v>117</v>
      </c>
      <c r="E47" s="123">
        <v>12.305999999999999</v>
      </c>
      <c r="F47">
        <v>2020</v>
      </c>
      <c r="Q47" s="6"/>
      <c r="R47" s="123"/>
    </row>
    <row r="48" spans="4:18">
      <c r="D48" s="6" t="s">
        <v>135</v>
      </c>
      <c r="E48" s="123">
        <v>13.564</v>
      </c>
      <c r="F48">
        <v>2019</v>
      </c>
      <c r="Q48" s="6"/>
      <c r="R48" s="123"/>
    </row>
    <row r="49" spans="4:18">
      <c r="D49" s="6" t="s">
        <v>100</v>
      </c>
      <c r="E49" s="123">
        <v>14.379</v>
      </c>
      <c r="F49">
        <v>2020</v>
      </c>
      <c r="Q49" s="6"/>
      <c r="R49" s="123"/>
    </row>
    <row r="50" spans="4:18">
      <c r="D50" s="6" t="s">
        <v>131</v>
      </c>
      <c r="E50" s="123">
        <v>15.465999999999999</v>
      </c>
      <c r="F50">
        <v>2020</v>
      </c>
      <c r="Q50" s="6"/>
      <c r="R50" s="123"/>
    </row>
    <row r="51" spans="4:18">
      <c r="D51" s="6" t="s">
        <v>107</v>
      </c>
      <c r="E51" s="123">
        <v>17.690999999999999</v>
      </c>
      <c r="F51">
        <v>2020</v>
      </c>
      <c r="Q51" s="6"/>
      <c r="R51" s="123"/>
    </row>
    <row r="52" spans="4:18">
      <c r="D52" s="6" t="s">
        <v>123</v>
      </c>
      <c r="E52" s="123">
        <v>18.154</v>
      </c>
      <c r="F52">
        <v>2020</v>
      </c>
      <c r="Q52" s="6"/>
      <c r="R52" s="123"/>
    </row>
    <row r="53" spans="4:18">
      <c r="D53" s="6" t="s">
        <v>87</v>
      </c>
      <c r="E53" s="123">
        <v>20.536000000000001</v>
      </c>
      <c r="F53">
        <v>2020</v>
      </c>
      <c r="Q53" s="6"/>
      <c r="R53" s="123"/>
    </row>
    <row r="54" spans="4:18">
      <c r="Q54" s="6"/>
      <c r="R54" s="123"/>
    </row>
  </sheetData>
  <sortState xmlns:xlrd2="http://schemas.microsoft.com/office/spreadsheetml/2017/richdata2" ref="J15:K53">
    <sortCondition ref="K53"/>
  </sortState>
  <hyperlinks>
    <hyperlink ref="B8" r:id="rId1" xr:uid="{0B55E1D1-3895-4CD2-AF75-88D85C2C7148}"/>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C631-0CFF-4E6D-B16D-52B449AE74AF}">
  <dimension ref="A1:F53"/>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17</v>
      </c>
    </row>
    <row r="2" spans="1:6">
      <c r="A2" t="s">
        <v>78</v>
      </c>
      <c r="B2" t="s">
        <v>142</v>
      </c>
    </row>
    <row r="3" spans="1:6">
      <c r="A3" s="9" t="s">
        <v>80</v>
      </c>
      <c r="B3" s="132" t="s">
        <v>81</v>
      </c>
    </row>
    <row r="4" spans="1:6">
      <c r="A4" t="s">
        <v>82</v>
      </c>
      <c r="B4" s="10" t="str">
        <f>IF(B3="Yes",IF(B11&lt;=0.02,"Yes","No"),IF(B11&gt;=-0.02,"Yes","No"))</f>
        <v>Yes</v>
      </c>
    </row>
    <row r="5" spans="1:6">
      <c r="A5" t="s">
        <v>83</v>
      </c>
      <c r="B5" s="10" t="str">
        <f>IF(B3="Yes",IF(E10&gt;E11,"No","Yes"),IF(E10&gt;E11,"Yes","No"))</f>
        <v>Yes</v>
      </c>
    </row>
    <row r="6" spans="1:6">
      <c r="A6" t="s">
        <v>4</v>
      </c>
      <c r="B6" s="10" t="s">
        <v>6</v>
      </c>
    </row>
    <row r="7" spans="1:6">
      <c r="A7" t="s">
        <v>5</v>
      </c>
      <c r="B7" t="s">
        <v>140</v>
      </c>
    </row>
    <row r="8" spans="1:6">
      <c r="A8" t="s">
        <v>85</v>
      </c>
      <c r="B8" s="130" t="s">
        <v>86</v>
      </c>
    </row>
    <row r="9" spans="1:6">
      <c r="B9" s="130"/>
    </row>
    <row r="10" spans="1:6">
      <c r="D10" s="49" t="s">
        <v>87</v>
      </c>
      <c r="E10" s="18">
        <f>E16</f>
        <v>155840</v>
      </c>
    </row>
    <row r="11" spans="1:6">
      <c r="A11" s="43" t="s">
        <v>88</v>
      </c>
      <c r="B11" s="4">
        <f>B32/B16-1</f>
        <v>0.1978201886197859</v>
      </c>
      <c r="D11" s="49" t="s">
        <v>89</v>
      </c>
      <c r="E11" s="18">
        <f>AVERAGE(E16:E53)</f>
        <v>135190.42424242425</v>
      </c>
    </row>
    <row r="12" spans="1:6">
      <c r="B12" s="4"/>
      <c r="D12" s="49" t="s">
        <v>90</v>
      </c>
      <c r="E12" s="18">
        <f>COUNTA(E16:E53)</f>
        <v>33</v>
      </c>
    </row>
    <row r="13" spans="1:6">
      <c r="B13" s="4"/>
      <c r="D13" s="49" t="s">
        <v>91</v>
      </c>
      <c r="E13">
        <f>_xlfn.RANK.EQ(E16,E16:E53,0)</f>
        <v>9</v>
      </c>
    </row>
    <row r="15" spans="1:6">
      <c r="A15" s="196" t="s">
        <v>141</v>
      </c>
      <c r="B15" s="196" t="s">
        <v>87</v>
      </c>
      <c r="D15" s="196" t="s">
        <v>93</v>
      </c>
      <c r="E15" s="196" t="s">
        <v>94</v>
      </c>
      <c r="F15" s="196" t="s">
        <v>92</v>
      </c>
    </row>
    <row r="16" spans="1:6">
      <c r="A16" s="18">
        <v>2004</v>
      </c>
      <c r="B16" s="18">
        <v>130103</v>
      </c>
      <c r="D16" s="6" t="s">
        <v>87</v>
      </c>
      <c r="E16">
        <v>155840</v>
      </c>
      <c r="F16">
        <v>2020</v>
      </c>
    </row>
    <row r="17" spans="1:6">
      <c r="A17" s="18">
        <v>2005</v>
      </c>
      <c r="B17" s="18">
        <v>133285</v>
      </c>
      <c r="D17" s="6" t="s">
        <v>114</v>
      </c>
      <c r="E17">
        <v>213460</v>
      </c>
      <c r="F17">
        <v>2020</v>
      </c>
    </row>
    <row r="18" spans="1:6">
      <c r="A18" s="18">
        <v>2006</v>
      </c>
      <c r="B18" s="18">
        <v>135981</v>
      </c>
      <c r="D18" s="6" t="s">
        <v>101</v>
      </c>
      <c r="E18">
        <v>143000</v>
      </c>
      <c r="F18">
        <v>2020</v>
      </c>
    </row>
    <row r="19" spans="1:6">
      <c r="A19" s="18">
        <v>2007</v>
      </c>
      <c r="B19" s="18">
        <v>138076</v>
      </c>
      <c r="D19" s="6" t="s">
        <v>107</v>
      </c>
      <c r="E19">
        <v>114930</v>
      </c>
      <c r="F19">
        <v>2021</v>
      </c>
    </row>
    <row r="20" spans="1:6">
      <c r="A20" s="18">
        <v>2008</v>
      </c>
      <c r="B20" s="18">
        <v>136644</v>
      </c>
      <c r="D20" s="6" t="s">
        <v>126</v>
      </c>
      <c r="E20">
        <v>59888</v>
      </c>
      <c r="F20">
        <v>2019</v>
      </c>
    </row>
    <row r="21" spans="1:6">
      <c r="A21" s="18">
        <v>2009</v>
      </c>
      <c r="B21" s="18">
        <v>138686</v>
      </c>
      <c r="D21" s="6" t="s">
        <v>127</v>
      </c>
    </row>
    <row r="22" spans="1:6">
      <c r="A22" s="18">
        <v>2010</v>
      </c>
      <c r="B22" s="18">
        <v>134987</v>
      </c>
      <c r="D22" s="6" t="s">
        <v>124</v>
      </c>
    </row>
    <row r="23" spans="1:6">
      <c r="A23" s="18">
        <v>2011</v>
      </c>
      <c r="B23" s="18">
        <v>137711</v>
      </c>
      <c r="D23" s="6" t="s">
        <v>136</v>
      </c>
      <c r="E23">
        <v>137504</v>
      </c>
      <c r="F23">
        <v>2020</v>
      </c>
    </row>
    <row r="24" spans="1:6">
      <c r="A24" s="18">
        <v>2012</v>
      </c>
      <c r="B24" s="18">
        <v>143898</v>
      </c>
      <c r="D24" s="6" t="s">
        <v>103</v>
      </c>
      <c r="E24">
        <v>114930</v>
      </c>
      <c r="F24">
        <v>2021</v>
      </c>
    </row>
    <row r="25" spans="1:6">
      <c r="A25" s="18">
        <v>2013</v>
      </c>
      <c r="B25" s="18">
        <v>148426</v>
      </c>
      <c r="D25" s="6" t="s">
        <v>99</v>
      </c>
      <c r="E25">
        <v>105470</v>
      </c>
      <c r="F25">
        <v>2019</v>
      </c>
    </row>
    <row r="26" spans="1:6">
      <c r="A26" s="18">
        <v>2014</v>
      </c>
      <c r="B26" s="18">
        <v>155109</v>
      </c>
      <c r="D26" s="6" t="s">
        <v>96</v>
      </c>
      <c r="E26">
        <v>153986</v>
      </c>
      <c r="F26">
        <v>2019</v>
      </c>
    </row>
    <row r="27" spans="1:6">
      <c r="A27" s="18">
        <v>2015</v>
      </c>
      <c r="B27" s="18">
        <v>159653</v>
      </c>
      <c r="D27" s="6" t="s">
        <v>121</v>
      </c>
      <c r="E27">
        <v>140035</v>
      </c>
      <c r="F27">
        <v>2020</v>
      </c>
    </row>
    <row r="28" spans="1:6">
      <c r="A28" s="18">
        <v>2016</v>
      </c>
      <c r="B28" s="18">
        <v>157231</v>
      </c>
      <c r="D28" s="6" t="s">
        <v>102</v>
      </c>
      <c r="E28">
        <v>166066</v>
      </c>
      <c r="F28">
        <v>2020</v>
      </c>
    </row>
    <row r="29" spans="1:6">
      <c r="A29" s="18">
        <v>2017</v>
      </c>
      <c r="B29" s="18">
        <v>158854</v>
      </c>
      <c r="D29" s="6" t="s">
        <v>122</v>
      </c>
      <c r="E29">
        <v>78897</v>
      </c>
      <c r="F29">
        <v>2019</v>
      </c>
    </row>
    <row r="30" spans="1:6">
      <c r="A30" s="18">
        <v>2018</v>
      </c>
      <c r="B30" s="18">
        <v>156965</v>
      </c>
      <c r="D30" s="6" t="s">
        <v>118</v>
      </c>
      <c r="E30">
        <v>120731</v>
      </c>
      <c r="F30">
        <v>2019</v>
      </c>
    </row>
    <row r="31" spans="1:6">
      <c r="A31" s="18">
        <v>2019</v>
      </c>
      <c r="B31" s="18">
        <v>156131</v>
      </c>
      <c r="D31" s="6" t="s">
        <v>117</v>
      </c>
    </row>
    <row r="32" spans="1:6">
      <c r="A32" s="18">
        <v>2020</v>
      </c>
      <c r="B32" s="18">
        <v>155840</v>
      </c>
      <c r="D32" s="6" t="s">
        <v>113</v>
      </c>
      <c r="E32">
        <v>262020</v>
      </c>
      <c r="F32">
        <v>2020</v>
      </c>
    </row>
    <row r="33" spans="4:6">
      <c r="D33" s="6" t="s">
        <v>128</v>
      </c>
      <c r="E33">
        <v>79464</v>
      </c>
      <c r="F33">
        <v>2020</v>
      </c>
    </row>
    <row r="34" spans="4:6">
      <c r="D34" s="6" t="s">
        <v>115</v>
      </c>
      <c r="E34">
        <v>130683</v>
      </c>
      <c r="F34">
        <v>2020</v>
      </c>
    </row>
    <row r="35" spans="4:6">
      <c r="D35" s="6" t="s">
        <v>125</v>
      </c>
      <c r="E35">
        <v>149897</v>
      </c>
      <c r="F35">
        <v>2020</v>
      </c>
    </row>
    <row r="36" spans="4:6">
      <c r="D36" s="6" t="s">
        <v>135</v>
      </c>
      <c r="E36">
        <v>150950</v>
      </c>
      <c r="F36">
        <v>2020</v>
      </c>
    </row>
    <row r="37" spans="4:6">
      <c r="D37" s="6" t="s">
        <v>98</v>
      </c>
      <c r="E37">
        <v>120285</v>
      </c>
      <c r="F37">
        <v>2019</v>
      </c>
    </row>
    <row r="38" spans="4:6">
      <c r="D38" s="6" t="s">
        <v>97</v>
      </c>
      <c r="E38">
        <v>92628</v>
      </c>
      <c r="F38">
        <v>2019</v>
      </c>
    </row>
    <row r="39" spans="4:6">
      <c r="D39" s="6" t="s">
        <v>100</v>
      </c>
      <c r="E39">
        <v>237489</v>
      </c>
      <c r="F39">
        <v>2020</v>
      </c>
    </row>
    <row r="40" spans="4:6">
      <c r="D40" s="6" t="s">
        <v>130</v>
      </c>
      <c r="E40">
        <v>87657</v>
      </c>
      <c r="F40">
        <v>2020</v>
      </c>
    </row>
    <row r="41" spans="4:6">
      <c r="D41" s="6" t="s">
        <v>111</v>
      </c>
      <c r="E41">
        <v>157636</v>
      </c>
      <c r="F41">
        <v>2020</v>
      </c>
    </row>
    <row r="42" spans="4:6">
      <c r="D42" s="6" t="s">
        <v>131</v>
      </c>
      <c r="E42">
        <v>104374</v>
      </c>
      <c r="F42">
        <v>2017</v>
      </c>
    </row>
    <row r="43" spans="4:6">
      <c r="D43" s="6" t="s">
        <v>110</v>
      </c>
      <c r="E43">
        <v>203276</v>
      </c>
      <c r="F43">
        <v>2019</v>
      </c>
    </row>
    <row r="44" spans="4:6">
      <c r="D44" s="6" t="s">
        <v>104</v>
      </c>
      <c r="E44">
        <v>43289</v>
      </c>
      <c r="F44">
        <v>2019</v>
      </c>
    </row>
    <row r="45" spans="4:6">
      <c r="D45" s="6" t="s">
        <v>119</v>
      </c>
      <c r="E45">
        <v>118206</v>
      </c>
      <c r="F45">
        <v>2019</v>
      </c>
    </row>
    <row r="46" spans="4:6">
      <c r="D46" s="6" t="s">
        <v>137</v>
      </c>
      <c r="E46">
        <v>143743</v>
      </c>
      <c r="F46">
        <v>2020</v>
      </c>
    </row>
    <row r="47" spans="4:6">
      <c r="D47" s="6" t="s">
        <v>112</v>
      </c>
      <c r="E47">
        <v>106836</v>
      </c>
      <c r="F47">
        <v>2020</v>
      </c>
    </row>
    <row r="48" spans="4:6">
      <c r="D48" s="6" t="s">
        <v>120</v>
      </c>
      <c r="E48">
        <v>129610</v>
      </c>
      <c r="F48">
        <v>2018</v>
      </c>
    </row>
    <row r="49" spans="4:6">
      <c r="D49" s="6" t="s">
        <v>95</v>
      </c>
      <c r="E49">
        <v>162070</v>
      </c>
      <c r="F49">
        <v>2019</v>
      </c>
    </row>
    <row r="50" spans="4:6">
      <c r="D50" s="6" t="s">
        <v>105</v>
      </c>
    </row>
    <row r="51" spans="4:6">
      <c r="D51" s="6" t="s">
        <v>138</v>
      </c>
    </row>
    <row r="52" spans="4:6">
      <c r="D52" s="6" t="s">
        <v>108</v>
      </c>
      <c r="E52">
        <v>87074</v>
      </c>
      <c r="F52">
        <v>2020</v>
      </c>
    </row>
    <row r="53" spans="4:6">
      <c r="D53" s="6" t="s">
        <v>123</v>
      </c>
      <c r="E53">
        <v>189360</v>
      </c>
      <c r="F53">
        <v>2020</v>
      </c>
    </row>
  </sheetData>
  <hyperlinks>
    <hyperlink ref="B8" r:id="rId1" xr:uid="{385321DD-7B1F-41A1-9452-4F8B24F794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00B42-BEEF-451E-A6C1-F424EB495D22}">
  <dimension ref="A1:F53"/>
  <sheetViews>
    <sheetView zoomScaleNormal="100" workbookViewId="0">
      <selection activeCell="J21" sqref="J21"/>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18</v>
      </c>
    </row>
    <row r="2" spans="1:6">
      <c r="A2" t="s">
        <v>78</v>
      </c>
      <c r="B2" t="s">
        <v>143</v>
      </c>
    </row>
    <row r="3" spans="1:6">
      <c r="A3" s="9" t="s">
        <v>80</v>
      </c>
      <c r="B3" s="132" t="s">
        <v>133</v>
      </c>
    </row>
    <row r="4" spans="1:6">
      <c r="A4" t="s">
        <v>82</v>
      </c>
      <c r="B4" s="8" t="str">
        <f>IF(B3="Yes",IF(B11&lt;=0.02,"Yes","No"),IF(B11&gt;=-0.02,"Yes","No"))</f>
        <v>No</v>
      </c>
    </row>
    <row r="5" spans="1:6">
      <c r="A5" t="s">
        <v>83</v>
      </c>
      <c r="B5" s="8" t="str">
        <f>IF(B3="Yes",IF(E10&gt;E11,"No","Yes"),IF(E10&gt;E11,"Yes","No"))</f>
        <v>No</v>
      </c>
    </row>
    <row r="6" spans="1:6">
      <c r="A6" t="s">
        <v>4</v>
      </c>
      <c r="B6" s="8" t="s">
        <v>8</v>
      </c>
    </row>
    <row r="7" spans="1:6">
      <c r="A7" t="s">
        <v>5</v>
      </c>
      <c r="B7" t="s">
        <v>140</v>
      </c>
    </row>
    <row r="8" spans="1:6">
      <c r="A8" t="s">
        <v>85</v>
      </c>
      <c r="B8" s="130" t="s">
        <v>86</v>
      </c>
    </row>
    <row r="9" spans="1:6">
      <c r="B9" s="130"/>
    </row>
    <row r="10" spans="1:6">
      <c r="D10" s="49" t="s">
        <v>87</v>
      </c>
      <c r="E10" s="123">
        <f>E16</f>
        <v>203.01689999999999</v>
      </c>
    </row>
    <row r="11" spans="1:6">
      <c r="A11" s="136" t="s">
        <v>88</v>
      </c>
      <c r="B11" s="4">
        <f>B32/B16-1</f>
        <v>0.17569978717551504</v>
      </c>
      <c r="D11" s="49" t="s">
        <v>89</v>
      </c>
      <c r="E11" s="123">
        <f>AVERAGE(E16:E53)</f>
        <v>122.39880882352939</v>
      </c>
    </row>
    <row r="12" spans="1:6">
      <c r="B12" s="4"/>
      <c r="D12" s="49" t="s">
        <v>90</v>
      </c>
      <c r="E12" s="18">
        <f>COUNTA(E16:E53)</f>
        <v>34</v>
      </c>
    </row>
    <row r="13" spans="1:6">
      <c r="B13" s="4"/>
      <c r="D13" s="49" t="s">
        <v>91</v>
      </c>
      <c r="E13">
        <f>_xlfn.RANK.EQ(E16,E16:E53,1)</f>
        <v>30</v>
      </c>
    </row>
    <row r="15" spans="1:6">
      <c r="A15" s="196" t="s">
        <v>141</v>
      </c>
      <c r="B15" s="196" t="s">
        <v>87</v>
      </c>
      <c r="D15" s="196" t="s">
        <v>93</v>
      </c>
      <c r="E15" s="196" t="s">
        <v>94</v>
      </c>
      <c r="F15" s="196" t="s">
        <v>92</v>
      </c>
    </row>
    <row r="16" spans="1:6">
      <c r="A16" s="128">
        <v>2004</v>
      </c>
      <c r="B16" s="129">
        <v>172.67750000000001</v>
      </c>
      <c r="D16" s="6" t="s">
        <v>87</v>
      </c>
      <c r="E16" s="129">
        <v>203.01689999999999</v>
      </c>
      <c r="F16" s="6">
        <v>2020</v>
      </c>
    </row>
    <row r="17" spans="1:6">
      <c r="A17" s="128">
        <v>2005</v>
      </c>
      <c r="B17" s="129">
        <v>183.1097</v>
      </c>
      <c r="D17" s="6" t="s">
        <v>114</v>
      </c>
      <c r="E17" s="129">
        <v>93.246960000000001</v>
      </c>
      <c r="F17" s="6">
        <v>2020</v>
      </c>
    </row>
    <row r="18" spans="1:6">
      <c r="A18" s="128">
        <v>2006</v>
      </c>
      <c r="B18" s="129">
        <v>188.37979999999999</v>
      </c>
      <c r="D18" s="6" t="s">
        <v>101</v>
      </c>
      <c r="E18" s="129">
        <v>118.3141</v>
      </c>
      <c r="F18" s="6">
        <v>2020</v>
      </c>
    </row>
    <row r="19" spans="1:6">
      <c r="A19" s="128">
        <v>2007</v>
      </c>
      <c r="B19" s="129">
        <v>192.27549999999999</v>
      </c>
      <c r="D19" s="6" t="s">
        <v>107</v>
      </c>
      <c r="E19" s="129">
        <v>185.6191</v>
      </c>
      <c r="F19" s="6">
        <v>2021</v>
      </c>
    </row>
    <row r="20" spans="1:6">
      <c r="A20" s="128">
        <v>2008</v>
      </c>
      <c r="B20" s="129">
        <v>186.02789999999999</v>
      </c>
      <c r="D20" s="6" t="s">
        <v>126</v>
      </c>
      <c r="E20" s="129">
        <v>75.427210000000002</v>
      </c>
      <c r="F20" s="6">
        <v>2019</v>
      </c>
    </row>
    <row r="21" spans="1:6">
      <c r="A21" s="128">
        <v>2009</v>
      </c>
      <c r="B21" s="129">
        <v>191.61279999999999</v>
      </c>
      <c r="D21" s="6" t="s">
        <v>127</v>
      </c>
      <c r="E21" s="129">
        <v>49.564190000000004</v>
      </c>
      <c r="F21" s="6">
        <v>2019</v>
      </c>
    </row>
    <row r="22" spans="1:6" ht="15" customHeight="1">
      <c r="A22" s="128">
        <v>2010</v>
      </c>
      <c r="B22" s="129">
        <v>189.4769</v>
      </c>
      <c r="D22" s="6" t="s">
        <v>124</v>
      </c>
      <c r="E22" s="129"/>
      <c r="F22" s="6"/>
    </row>
    <row r="23" spans="1:6">
      <c r="A23" s="128">
        <v>2011</v>
      </c>
      <c r="B23" s="129">
        <v>188.45529999999999</v>
      </c>
      <c r="D23" s="6" t="s">
        <v>136</v>
      </c>
      <c r="E23" s="129">
        <v>76.794749999999993</v>
      </c>
      <c r="F23" s="6">
        <v>2020</v>
      </c>
    </row>
    <row r="24" spans="1:6">
      <c r="A24" s="128">
        <v>2012</v>
      </c>
      <c r="B24" s="129">
        <v>190.0044</v>
      </c>
      <c r="D24" s="6" t="s">
        <v>103</v>
      </c>
      <c r="E24" s="129">
        <v>244.11269999999999</v>
      </c>
      <c r="F24" s="6">
        <v>2021</v>
      </c>
    </row>
    <row r="25" spans="1:6">
      <c r="A25" s="128">
        <v>2013</v>
      </c>
      <c r="B25" s="129">
        <v>190.25309999999999</v>
      </c>
      <c r="D25" s="6" t="s">
        <v>99</v>
      </c>
      <c r="E25" s="129">
        <v>80.497309999999999</v>
      </c>
      <c r="F25" s="6">
        <v>2020</v>
      </c>
    </row>
    <row r="26" spans="1:6">
      <c r="A26" s="128">
        <v>2014</v>
      </c>
      <c r="B26" s="129">
        <v>193.94659999999999</v>
      </c>
      <c r="D26" s="6" t="s">
        <v>96</v>
      </c>
      <c r="E26" s="129">
        <v>154.19990000000001</v>
      </c>
      <c r="F26" s="6">
        <v>2020</v>
      </c>
    </row>
    <row r="27" spans="1:6">
      <c r="A27" s="128">
        <v>2015</v>
      </c>
      <c r="B27" s="129">
        <v>202.40260000000001</v>
      </c>
      <c r="D27" s="6" t="s">
        <v>121</v>
      </c>
      <c r="E27" s="129">
        <v>126.8099</v>
      </c>
      <c r="F27" s="6">
        <v>2020</v>
      </c>
    </row>
    <row r="28" spans="1:6">
      <c r="A28" s="128">
        <v>2016</v>
      </c>
      <c r="B28" s="129">
        <v>208.8023</v>
      </c>
      <c r="D28" s="6" t="s">
        <v>102</v>
      </c>
      <c r="E28" s="129">
        <v>99.295820000000006</v>
      </c>
      <c r="F28" s="6">
        <v>2020</v>
      </c>
    </row>
    <row r="29" spans="1:6">
      <c r="A29" s="128">
        <v>2017</v>
      </c>
      <c r="B29" s="129">
        <v>214.03219999999999</v>
      </c>
      <c r="D29" s="6" t="s">
        <v>122</v>
      </c>
      <c r="E29" s="129">
        <v>98.371650000000002</v>
      </c>
      <c r="F29" s="6">
        <v>2020</v>
      </c>
    </row>
    <row r="30" spans="1:6">
      <c r="A30" s="128">
        <v>2018</v>
      </c>
      <c r="B30" s="129">
        <v>215.0934</v>
      </c>
      <c r="D30" s="6" t="s">
        <v>118</v>
      </c>
      <c r="E30" s="129">
        <v>44.454250000000002</v>
      </c>
      <c r="F30" s="6">
        <v>2020</v>
      </c>
    </row>
    <row r="31" spans="1:6">
      <c r="A31" s="128">
        <v>2019</v>
      </c>
      <c r="B31" s="129">
        <v>209.25139999999999</v>
      </c>
      <c r="D31" s="6" t="s">
        <v>117</v>
      </c>
      <c r="E31" s="129"/>
      <c r="F31" s="6"/>
    </row>
    <row r="32" spans="1:6">
      <c r="A32" s="128">
        <v>2020</v>
      </c>
      <c r="B32" s="129">
        <v>203.01689999999999</v>
      </c>
      <c r="D32" s="6" t="s">
        <v>113</v>
      </c>
      <c r="E32" s="129">
        <v>123.6377</v>
      </c>
      <c r="F32" s="6">
        <v>2020</v>
      </c>
    </row>
    <row r="33" spans="4:6">
      <c r="D33" s="6" t="s">
        <v>128</v>
      </c>
      <c r="E33" s="129"/>
      <c r="F33" s="6"/>
    </row>
    <row r="34" spans="4:6">
      <c r="D34" s="6" t="s">
        <v>115</v>
      </c>
      <c r="E34" s="129">
        <v>91.115780000000001</v>
      </c>
      <c r="F34" s="6">
        <v>2020</v>
      </c>
    </row>
    <row r="35" spans="4:6">
      <c r="D35" s="6" t="s">
        <v>125</v>
      </c>
      <c r="E35" s="129">
        <v>114.688</v>
      </c>
      <c r="F35" s="6">
        <v>2020</v>
      </c>
    </row>
    <row r="36" spans="4:6">
      <c r="D36" s="6" t="s">
        <v>135</v>
      </c>
      <c r="E36" s="129">
        <v>200.69929999999999</v>
      </c>
      <c r="F36" s="6">
        <v>2020</v>
      </c>
    </row>
    <row r="37" spans="4:6">
      <c r="D37" s="6" t="s">
        <v>98</v>
      </c>
      <c r="E37" s="129">
        <v>38.910290000000003</v>
      </c>
      <c r="F37" s="6">
        <v>2020</v>
      </c>
    </row>
    <row r="38" spans="4:6" ht="15" customHeight="1">
      <c r="D38" s="6" t="s">
        <v>97</v>
      </c>
      <c r="E38" s="129">
        <v>40.886389999999999</v>
      </c>
      <c r="F38" s="6">
        <v>2020</v>
      </c>
    </row>
    <row r="39" spans="4:6">
      <c r="D39" s="6" t="s">
        <v>100</v>
      </c>
      <c r="E39" s="129">
        <v>187.1163</v>
      </c>
      <c r="F39" s="6">
        <v>2020</v>
      </c>
    </row>
    <row r="40" spans="4:6" ht="15" customHeight="1">
      <c r="D40" s="6" t="s">
        <v>130</v>
      </c>
      <c r="E40" s="129">
        <v>24.451560000000001</v>
      </c>
      <c r="F40" s="6">
        <v>2020</v>
      </c>
    </row>
    <row r="41" spans="4:6" ht="15" customHeight="1">
      <c r="D41" s="6" t="s">
        <v>111</v>
      </c>
      <c r="E41" s="129">
        <v>228.20410000000001</v>
      </c>
      <c r="F41" s="6">
        <v>2020</v>
      </c>
    </row>
    <row r="42" spans="4:6">
      <c r="D42" s="6" t="s">
        <v>131</v>
      </c>
      <c r="E42" s="129">
        <v>118.6721</v>
      </c>
      <c r="F42" s="6">
        <v>2019</v>
      </c>
    </row>
    <row r="43" spans="4:6">
      <c r="D43" s="6" t="s">
        <v>110</v>
      </c>
      <c r="E43" s="129">
        <v>246.2971</v>
      </c>
      <c r="F43" s="6">
        <v>2021</v>
      </c>
    </row>
    <row r="44" spans="4:6">
      <c r="D44" s="6" t="s">
        <v>104</v>
      </c>
      <c r="E44" s="129">
        <v>58.798900000000003</v>
      </c>
      <c r="F44" s="6">
        <v>2020</v>
      </c>
    </row>
    <row r="45" spans="4:6" ht="15" customHeight="1">
      <c r="D45" s="6" t="s">
        <v>119</v>
      </c>
      <c r="E45" s="129">
        <v>124.7294</v>
      </c>
      <c r="F45" s="6">
        <v>2021</v>
      </c>
    </row>
    <row r="46" spans="4:6">
      <c r="D46" s="6" t="s">
        <v>137</v>
      </c>
      <c r="E46" s="129">
        <v>81.612009999999998</v>
      </c>
      <c r="F46" s="6">
        <v>2020</v>
      </c>
    </row>
    <row r="47" spans="4:6">
      <c r="D47" s="6" t="s">
        <v>112</v>
      </c>
      <c r="E47" s="129">
        <v>52.926029999999997</v>
      </c>
      <c r="F47" s="6">
        <v>2020</v>
      </c>
    </row>
    <row r="48" spans="4:6">
      <c r="D48" s="6" t="s">
        <v>120</v>
      </c>
      <c r="E48" s="129">
        <v>107.3563</v>
      </c>
      <c r="F48" s="6">
        <v>2020</v>
      </c>
    </row>
    <row r="49" spans="4:6">
      <c r="D49" s="6" t="s">
        <v>95</v>
      </c>
      <c r="E49" s="129">
        <v>200.7841</v>
      </c>
      <c r="F49" s="6">
        <v>2021</v>
      </c>
    </row>
    <row r="50" spans="4:6">
      <c r="D50" s="6" t="s">
        <v>105</v>
      </c>
      <c r="E50" s="129">
        <v>222.0932</v>
      </c>
      <c r="F50" s="6">
        <v>2019</v>
      </c>
    </row>
    <row r="51" spans="4:6">
      <c r="D51" s="6" t="s">
        <v>138</v>
      </c>
      <c r="E51" s="129"/>
      <c r="F51" s="6"/>
    </row>
    <row r="52" spans="4:6">
      <c r="D52" s="6" t="s">
        <v>108</v>
      </c>
      <c r="E52" s="129">
        <v>147.74359999999999</v>
      </c>
      <c r="F52" s="6">
        <v>2020</v>
      </c>
    </row>
    <row r="53" spans="4:6">
      <c r="D53" s="6" t="s">
        <v>123</v>
      </c>
      <c r="E53" s="129">
        <v>101.1126</v>
      </c>
      <c r="F53" s="6">
        <v>2020</v>
      </c>
    </row>
  </sheetData>
  <hyperlinks>
    <hyperlink ref="B8" r:id="rId1" xr:uid="{F0D52C38-CB88-498C-AF1C-856B46F835E7}"/>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27CED-40C0-423B-9108-FF1FAA5A93BF}">
  <dimension ref="A1:F52"/>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19</v>
      </c>
    </row>
    <row r="2" spans="1:6">
      <c r="A2" t="s">
        <v>78</v>
      </c>
      <c r="B2" t="s">
        <v>144</v>
      </c>
    </row>
    <row r="3" spans="1:6">
      <c r="A3" s="9" t="s">
        <v>80</v>
      </c>
      <c r="B3" s="132" t="s">
        <v>81</v>
      </c>
    </row>
    <row r="4" spans="1:6">
      <c r="A4" t="s">
        <v>82</v>
      </c>
      <c r="B4" s="8" t="str">
        <f>IF(B3="Yes",IF(B11&lt;=0.02,"Yes","No"),IF(B11&gt;=-0.02,"Yes","No"))</f>
        <v>No</v>
      </c>
    </row>
    <row r="5" spans="1:6">
      <c r="A5" t="s">
        <v>83</v>
      </c>
      <c r="B5" s="10" t="str">
        <f>IF(B3="Yes",IF(E10&gt;E11,"No","Yes"),IF(E10&gt;E11,"Yes","No"))</f>
        <v>Yes</v>
      </c>
    </row>
    <row r="6" spans="1:6">
      <c r="A6" t="s">
        <v>4</v>
      </c>
      <c r="B6" s="11" t="s">
        <v>7</v>
      </c>
    </row>
    <row r="7" spans="1:6">
      <c r="A7" t="s">
        <v>5</v>
      </c>
      <c r="B7" t="s">
        <v>84</v>
      </c>
    </row>
    <row r="8" spans="1:6">
      <c r="A8" t="s">
        <v>85</v>
      </c>
      <c r="B8" s="42" t="s">
        <v>145</v>
      </c>
    </row>
    <row r="9" spans="1:6">
      <c r="B9" s="42"/>
    </row>
    <row r="10" spans="1:6">
      <c r="D10" s="49" t="s">
        <v>87</v>
      </c>
      <c r="E10" s="13">
        <f>E16</f>
        <v>-29.832350000000002</v>
      </c>
    </row>
    <row r="11" spans="1:6">
      <c r="A11" s="43" t="s">
        <v>88</v>
      </c>
      <c r="B11" s="4">
        <f>B33/B16-1</f>
        <v>-5.1878205367568464</v>
      </c>
      <c r="D11" s="49" t="s">
        <v>89</v>
      </c>
      <c r="E11" s="13">
        <f>AVERAGE(E16:E52)</f>
        <v>-30.470745945945946</v>
      </c>
    </row>
    <row r="12" spans="1:6">
      <c r="B12" s="4"/>
      <c r="D12" s="49" t="s">
        <v>90</v>
      </c>
      <c r="E12" s="18">
        <f>COUNTA(E16:E52)</f>
        <v>37</v>
      </c>
    </row>
    <row r="13" spans="1:6">
      <c r="B13" s="4"/>
      <c r="D13" s="49" t="s">
        <v>91</v>
      </c>
      <c r="E13">
        <f>_xlfn.RANK.EQ(E16,E16:E53,0)</f>
        <v>15</v>
      </c>
    </row>
    <row r="15" spans="1:6">
      <c r="A15" s="196" t="s">
        <v>141</v>
      </c>
      <c r="B15" s="196" t="s">
        <v>87</v>
      </c>
      <c r="D15" s="196" t="s">
        <v>93</v>
      </c>
      <c r="E15" s="196" t="s">
        <v>94</v>
      </c>
      <c r="F15" s="196" t="s">
        <v>92</v>
      </c>
    </row>
    <row r="16" spans="1:6">
      <c r="A16" s="128">
        <v>2004</v>
      </c>
      <c r="B16" s="129">
        <v>7.1235980000000003</v>
      </c>
      <c r="D16" s="6" t="s">
        <v>87</v>
      </c>
      <c r="E16" s="123">
        <v>-29.832350000000002</v>
      </c>
      <c r="F16">
        <v>2021</v>
      </c>
    </row>
    <row r="17" spans="1:6">
      <c r="A17" s="128">
        <v>2005</v>
      </c>
      <c r="B17" s="129">
        <v>7.3803429999999999</v>
      </c>
      <c r="D17" s="6" t="s">
        <v>114</v>
      </c>
      <c r="E17" s="123">
        <v>-62.331989999999998</v>
      </c>
      <c r="F17">
        <v>2020</v>
      </c>
    </row>
    <row r="18" spans="1:6">
      <c r="A18" s="128">
        <v>2006</v>
      </c>
      <c r="B18" s="129">
        <v>8.884665</v>
      </c>
      <c r="D18" s="6" t="s">
        <v>101</v>
      </c>
      <c r="E18" s="123">
        <v>-88.421009999999995</v>
      </c>
      <c r="F18">
        <v>2021</v>
      </c>
    </row>
    <row r="19" spans="1:6">
      <c r="A19" s="128">
        <v>2007</v>
      </c>
      <c r="B19" s="129">
        <v>12.2502</v>
      </c>
      <c r="D19" s="6" t="s">
        <v>107</v>
      </c>
      <c r="E19" s="123">
        <v>-37.114690000000003</v>
      </c>
      <c r="F19">
        <v>2021</v>
      </c>
    </row>
    <row r="20" spans="1:6">
      <c r="A20" s="128">
        <v>2008</v>
      </c>
      <c r="B20" s="129">
        <v>11.208539999999999</v>
      </c>
      <c r="D20" s="6" t="s">
        <v>126</v>
      </c>
      <c r="E20" s="123">
        <v>-11.5875</v>
      </c>
      <c r="F20">
        <v>2021</v>
      </c>
    </row>
    <row r="21" spans="1:6">
      <c r="A21" s="128">
        <v>2009</v>
      </c>
      <c r="B21" s="129">
        <v>4.3416860000000002</v>
      </c>
      <c r="D21" s="6" t="s">
        <v>127</v>
      </c>
      <c r="E21" s="123">
        <v>-36.576709999999999</v>
      </c>
      <c r="F21">
        <v>2019</v>
      </c>
    </row>
    <row r="22" spans="1:6" ht="15" customHeight="1">
      <c r="A22" s="128">
        <v>2010</v>
      </c>
      <c r="B22" s="129">
        <v>0.35623149999999998</v>
      </c>
      <c r="D22" s="6" t="s">
        <v>136</v>
      </c>
      <c r="E22" s="123">
        <v>-13.08667</v>
      </c>
      <c r="F22">
        <v>2021</v>
      </c>
    </row>
    <row r="23" spans="1:6">
      <c r="A23" s="128">
        <v>2011</v>
      </c>
      <c r="B23" s="129">
        <v>-5.599132</v>
      </c>
      <c r="D23" s="6" t="s">
        <v>103</v>
      </c>
      <c r="E23" s="123">
        <v>12.299609999999999</v>
      </c>
      <c r="F23">
        <v>2021</v>
      </c>
    </row>
    <row r="24" spans="1:6">
      <c r="A24" s="128">
        <v>2012</v>
      </c>
      <c r="B24" s="129">
        <v>-16.992760000000001</v>
      </c>
      <c r="D24" s="6" t="s">
        <v>99</v>
      </c>
      <c r="E24" s="123">
        <v>18.518129999999999</v>
      </c>
      <c r="F24">
        <v>2020</v>
      </c>
    </row>
    <row r="25" spans="1:6">
      <c r="A25" s="128">
        <v>2013</v>
      </c>
      <c r="B25" s="129">
        <v>-10.96123</v>
      </c>
      <c r="D25" s="6" t="s">
        <v>96</v>
      </c>
      <c r="E25" s="123">
        <v>64.06653</v>
      </c>
      <c r="F25">
        <v>2020</v>
      </c>
    </row>
    <row r="26" spans="1:6">
      <c r="A26" s="128">
        <v>2014</v>
      </c>
      <c r="B26" s="129">
        <v>-14.466609999999999</v>
      </c>
      <c r="D26" s="6" t="s">
        <v>121</v>
      </c>
      <c r="E26" s="123">
        <v>-86.910870000000003</v>
      </c>
      <c r="F26">
        <v>2021</v>
      </c>
    </row>
    <row r="27" spans="1:6">
      <c r="A27" s="128">
        <v>2015</v>
      </c>
      <c r="B27" s="129">
        <v>-14.64991</v>
      </c>
      <c r="D27" s="6" t="s">
        <v>102</v>
      </c>
      <c r="E27" s="123">
        <v>-32.07452</v>
      </c>
      <c r="F27">
        <v>2021</v>
      </c>
    </row>
    <row r="28" spans="1:6">
      <c r="A28" s="128">
        <v>2016</v>
      </c>
      <c r="B28" s="129">
        <v>-16.766929999999999</v>
      </c>
      <c r="D28" s="6" t="s">
        <v>122</v>
      </c>
      <c r="E28" s="123">
        <v>-167.39760000000001</v>
      </c>
      <c r="F28">
        <v>2021</v>
      </c>
    </row>
    <row r="29" spans="1:6">
      <c r="A29" s="128">
        <v>2017</v>
      </c>
      <c r="B29" s="129">
        <v>-12.20926</v>
      </c>
      <c r="D29" s="6" t="s">
        <v>118</v>
      </c>
      <c r="E29" s="123">
        <v>-53.604889999999997</v>
      </c>
      <c r="F29">
        <v>2021</v>
      </c>
    </row>
    <row r="30" spans="1:6">
      <c r="A30" s="128">
        <v>2018</v>
      </c>
      <c r="B30" s="129">
        <v>-13.345459999999999</v>
      </c>
      <c r="D30" s="6" t="s">
        <v>117</v>
      </c>
      <c r="E30" s="123">
        <v>-30.46407</v>
      </c>
      <c r="F30">
        <v>2020</v>
      </c>
    </row>
    <row r="31" spans="1:6">
      <c r="A31" s="128">
        <v>2019</v>
      </c>
      <c r="B31" s="129">
        <v>-21.8565</v>
      </c>
      <c r="D31" s="6" t="s">
        <v>113</v>
      </c>
      <c r="E31" s="123">
        <v>-47.25665</v>
      </c>
      <c r="F31">
        <v>2020</v>
      </c>
    </row>
    <row r="32" spans="1:6">
      <c r="A32" s="128">
        <v>2020</v>
      </c>
      <c r="B32" s="129">
        <v>-34.710529999999999</v>
      </c>
      <c r="D32" s="6" t="s">
        <v>128</v>
      </c>
      <c r="E32" s="123">
        <v>-62.735469999999999</v>
      </c>
      <c r="F32">
        <v>2020</v>
      </c>
    </row>
    <row r="33" spans="1:6">
      <c r="A33" s="128">
        <v>2021</v>
      </c>
      <c r="B33" s="129">
        <v>-29.832350000000002</v>
      </c>
      <c r="D33" s="6" t="s">
        <v>115</v>
      </c>
      <c r="E33" s="123">
        <v>-152.12289999999999</v>
      </c>
      <c r="F33">
        <v>2020</v>
      </c>
    </row>
    <row r="34" spans="1:6">
      <c r="D34" s="6" t="s">
        <v>125</v>
      </c>
      <c r="E34" s="123">
        <v>-127.6567</v>
      </c>
      <c r="F34">
        <v>2021</v>
      </c>
    </row>
    <row r="35" spans="1:6">
      <c r="D35" s="6" t="s">
        <v>135</v>
      </c>
      <c r="E35" s="123">
        <v>40.175530000000002</v>
      </c>
      <c r="F35">
        <v>2020</v>
      </c>
    </row>
    <row r="36" spans="1:6">
      <c r="D36" s="6" t="s">
        <v>98</v>
      </c>
      <c r="E36" s="123">
        <v>-16.85858</v>
      </c>
      <c r="F36">
        <v>2020</v>
      </c>
    </row>
    <row r="37" spans="1:6">
      <c r="D37" s="6" t="s">
        <v>97</v>
      </c>
      <c r="E37" s="123">
        <v>-21.13372</v>
      </c>
      <c r="F37">
        <v>2020</v>
      </c>
    </row>
    <row r="38" spans="1:6" ht="15" customHeight="1">
      <c r="D38" s="6" t="s">
        <v>100</v>
      </c>
      <c r="E38" s="123">
        <v>49.988840000000003</v>
      </c>
      <c r="F38">
        <v>2020</v>
      </c>
    </row>
    <row r="39" spans="1:6">
      <c r="D39" s="6" t="s">
        <v>130</v>
      </c>
      <c r="E39" s="123">
        <v>-42.914169999999999</v>
      </c>
      <c r="F39">
        <v>2020</v>
      </c>
    </row>
    <row r="40" spans="1:6" ht="15" customHeight="1">
      <c r="D40" s="6" t="s">
        <v>111</v>
      </c>
      <c r="E40" s="123">
        <v>-33.31465</v>
      </c>
      <c r="F40">
        <v>2021</v>
      </c>
    </row>
    <row r="41" spans="1:6" ht="15" customHeight="1">
      <c r="D41" s="6" t="s">
        <v>131</v>
      </c>
      <c r="E41" s="123">
        <v>19.307220000000001</v>
      </c>
      <c r="F41">
        <v>2020</v>
      </c>
    </row>
    <row r="42" spans="1:6">
      <c r="D42" s="6" t="s">
        <v>110</v>
      </c>
      <c r="E42" s="123">
        <v>354.20420000000001</v>
      </c>
      <c r="F42">
        <v>2021</v>
      </c>
    </row>
    <row r="43" spans="1:6">
      <c r="D43" s="6" t="s">
        <v>104</v>
      </c>
      <c r="E43" s="123">
        <v>-37.588320000000003</v>
      </c>
      <c r="F43">
        <v>2021</v>
      </c>
    </row>
    <row r="44" spans="1:6">
      <c r="D44" s="6" t="s">
        <v>119</v>
      </c>
      <c r="E44" s="123">
        <v>-105.5295</v>
      </c>
      <c r="F44">
        <v>2021</v>
      </c>
    </row>
    <row r="45" spans="1:6" ht="15" customHeight="1">
      <c r="D45" s="6" t="s">
        <v>137</v>
      </c>
      <c r="E45" s="123">
        <v>-50.937449999999998</v>
      </c>
      <c r="F45">
        <v>2020</v>
      </c>
    </row>
    <row r="46" spans="1:6">
      <c r="D46" s="6" t="s">
        <v>112</v>
      </c>
      <c r="E46" s="123">
        <v>-34.396979999999999</v>
      </c>
      <c r="F46">
        <v>2021</v>
      </c>
    </row>
    <row r="47" spans="1:6">
      <c r="D47" s="6" t="s">
        <v>120</v>
      </c>
      <c r="E47" s="123">
        <v>-101.2839</v>
      </c>
      <c r="F47">
        <v>2021</v>
      </c>
    </row>
    <row r="48" spans="1:6">
      <c r="D48" s="6" t="s">
        <v>95</v>
      </c>
      <c r="E48" s="123">
        <v>30.860610000000001</v>
      </c>
      <c r="F48">
        <v>2021</v>
      </c>
    </row>
    <row r="49" spans="4:6">
      <c r="D49" s="6" t="s">
        <v>105</v>
      </c>
      <c r="E49" s="123">
        <v>19.736409999999999</v>
      </c>
      <c r="F49">
        <v>2021</v>
      </c>
    </row>
    <row r="50" spans="4:6">
      <c r="D50" s="6" t="s">
        <v>138</v>
      </c>
      <c r="E50" s="123">
        <v>-26.309719999999999</v>
      </c>
      <c r="F50">
        <v>2020</v>
      </c>
    </row>
    <row r="51" spans="4:6">
      <c r="D51" s="6" t="s">
        <v>108</v>
      </c>
      <c r="E51" s="123">
        <v>-105.0209</v>
      </c>
      <c r="F51">
        <v>2021</v>
      </c>
    </row>
    <row r="52" spans="4:6">
      <c r="D52" s="6" t="s">
        <v>123</v>
      </c>
      <c r="E52" s="123">
        <v>-122.1122</v>
      </c>
      <c r="F52">
        <v>2021</v>
      </c>
    </row>
  </sheetData>
  <hyperlinks>
    <hyperlink ref="B8" r:id="rId1" xr:uid="{3EF3316F-63A9-4334-B5C8-457D3646D58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B57A-91DB-43CE-AAAD-1C26145E2F96}">
  <dimension ref="A1:F52"/>
  <sheetViews>
    <sheetView zoomScaleNormal="100" workbookViewId="0">
      <selection activeCell="H30" sqref="H30"/>
    </sheetView>
  </sheetViews>
  <sheetFormatPr defaultRowHeight="15"/>
  <cols>
    <col min="1" max="1" width="31.28515625" customWidth="1"/>
    <col min="2" max="2" width="14.28515625" customWidth="1"/>
    <col min="3" max="3" width="4.7109375" customWidth="1"/>
    <col min="4" max="4" width="15.7109375" style="6" customWidth="1"/>
    <col min="5" max="5" width="9.7109375" customWidth="1"/>
    <col min="6" max="6" width="8.7109375" customWidth="1"/>
  </cols>
  <sheetData>
    <row r="1" spans="1:6">
      <c r="A1" t="s">
        <v>77</v>
      </c>
      <c r="B1" s="198" t="s">
        <v>20</v>
      </c>
    </row>
    <row r="2" spans="1:6">
      <c r="A2" t="s">
        <v>78</v>
      </c>
      <c r="B2" t="s">
        <v>146</v>
      </c>
    </row>
    <row r="3" spans="1:6">
      <c r="A3" s="9" t="s">
        <v>80</v>
      </c>
      <c r="B3" s="132" t="s">
        <v>81</v>
      </c>
    </row>
    <row r="4" spans="1:6">
      <c r="A4" t="s">
        <v>82</v>
      </c>
      <c r="B4" s="10" t="str">
        <f>IF(B3="Yes",IF(B11&lt;=0.02,"Yes","No"),IF(B11&gt;=-0.02,"Yes","No"))</f>
        <v>Yes</v>
      </c>
    </row>
    <row r="5" spans="1:6">
      <c r="A5" t="s">
        <v>83</v>
      </c>
      <c r="B5" s="10" t="str">
        <f>IF(B3="Yes",IF(E10&gt;E11,"No","Yes"),IF(E10&gt;E11,"Yes","No"))</f>
        <v>Yes</v>
      </c>
    </row>
    <row r="6" spans="1:6">
      <c r="A6" t="s">
        <v>4</v>
      </c>
      <c r="B6" s="10" t="s">
        <v>6</v>
      </c>
    </row>
    <row r="7" spans="1:6">
      <c r="A7" t="s">
        <v>5</v>
      </c>
      <c r="B7" t="s">
        <v>140</v>
      </c>
    </row>
    <row r="8" spans="1:6">
      <c r="A8" t="s">
        <v>85</v>
      </c>
      <c r="B8" s="130" t="s">
        <v>86</v>
      </c>
    </row>
    <row r="9" spans="1:6">
      <c r="B9" s="130"/>
    </row>
    <row r="10" spans="1:6">
      <c r="D10" s="49" t="s">
        <v>87</v>
      </c>
      <c r="E10" s="123">
        <f>E16</f>
        <v>90.89447021484375</v>
      </c>
    </row>
    <row r="11" spans="1:6">
      <c r="A11" s="43" t="s">
        <v>88</v>
      </c>
      <c r="B11" s="4">
        <f>B32/B16-1</f>
        <v>0.18316568115209719</v>
      </c>
      <c r="D11" s="49" t="s">
        <v>89</v>
      </c>
      <c r="E11" s="123">
        <f>AVERAGE(E16:E52)</f>
        <v>85.246057149526237</v>
      </c>
    </row>
    <row r="12" spans="1:6">
      <c r="B12" s="4"/>
      <c r="D12" s="49" t="s">
        <v>90</v>
      </c>
      <c r="E12" s="18">
        <f>COUNTA(E16:E52)</f>
        <v>37</v>
      </c>
    </row>
    <row r="13" spans="1:6">
      <c r="B13" s="4"/>
      <c r="D13" s="49" t="s">
        <v>91</v>
      </c>
      <c r="E13">
        <f>_xlfn.RANK.EQ(E16,E16:E52,0)</f>
        <v>13</v>
      </c>
    </row>
    <row r="15" spans="1:6">
      <c r="A15" s="196" t="s">
        <v>141</v>
      </c>
      <c r="B15" s="196" t="s">
        <v>87</v>
      </c>
      <c r="D15" s="196" t="s">
        <v>93</v>
      </c>
      <c r="E15" s="196" t="s">
        <v>94</v>
      </c>
      <c r="F15" s="196">
        <v>2020</v>
      </c>
    </row>
    <row r="16" spans="1:6">
      <c r="A16" s="128">
        <v>2004</v>
      </c>
      <c r="B16" s="129">
        <v>76.823112487792969</v>
      </c>
      <c r="D16" s="6" t="s">
        <v>87</v>
      </c>
      <c r="E16" s="129">
        <v>90.89447021484375</v>
      </c>
      <c r="F16" s="6">
        <v>2020</v>
      </c>
    </row>
    <row r="17" spans="1:6">
      <c r="A17" s="128">
        <v>2005</v>
      </c>
      <c r="B17" s="129">
        <v>78.609977722167969</v>
      </c>
      <c r="D17" s="6" t="s">
        <v>114</v>
      </c>
      <c r="E17" s="129">
        <v>89.098709106445313</v>
      </c>
      <c r="F17" s="6">
        <v>2020</v>
      </c>
    </row>
    <row r="18" spans="1:6">
      <c r="A18" s="128">
        <v>2006</v>
      </c>
      <c r="B18" s="129">
        <v>80.098838806152344</v>
      </c>
      <c r="D18" s="6" t="s">
        <v>101</v>
      </c>
      <c r="E18" s="129">
        <v>85.814994812011719</v>
      </c>
      <c r="F18" s="6">
        <v>2020</v>
      </c>
    </row>
    <row r="19" spans="1:6">
      <c r="A19" s="128">
        <v>2007</v>
      </c>
      <c r="B19" s="129">
        <v>81.370094299316406</v>
      </c>
      <c r="D19" s="6" t="s">
        <v>107</v>
      </c>
      <c r="E19" s="129">
        <v>94.652198791503906</v>
      </c>
      <c r="F19" s="6">
        <v>2020</v>
      </c>
    </row>
    <row r="20" spans="1:6">
      <c r="A20" s="128">
        <v>2008</v>
      </c>
      <c r="B20" s="129">
        <v>82.47930908203125</v>
      </c>
      <c r="D20" s="6" t="s">
        <v>126</v>
      </c>
      <c r="E20" s="129">
        <v>85.203216552734375</v>
      </c>
      <c r="F20" s="6">
        <v>2017</v>
      </c>
    </row>
    <row r="21" spans="1:6">
      <c r="A21" s="128">
        <v>2009</v>
      </c>
      <c r="B21" s="129">
        <v>82.872764587402344</v>
      </c>
      <c r="D21" s="6" t="s">
        <v>127</v>
      </c>
      <c r="E21" s="129">
        <v>74.026962280273438</v>
      </c>
      <c r="F21" s="6">
        <v>2020</v>
      </c>
    </row>
    <row r="22" spans="1:6" ht="15" customHeight="1">
      <c r="A22" s="128">
        <v>2010</v>
      </c>
      <c r="B22" s="129">
        <v>84.763694763183594</v>
      </c>
      <c r="D22" s="6" t="s">
        <v>124</v>
      </c>
      <c r="E22" s="129">
        <v>55.901149749755859</v>
      </c>
      <c r="F22" s="6">
        <v>2020</v>
      </c>
    </row>
    <row r="23" spans="1:6">
      <c r="A23" s="128">
        <v>2011</v>
      </c>
      <c r="B23" s="129">
        <v>84.425155639648438</v>
      </c>
      <c r="D23" s="6" t="s">
        <v>136</v>
      </c>
      <c r="E23" s="129">
        <v>92.415298461914063</v>
      </c>
      <c r="F23" s="6">
        <v>2020</v>
      </c>
    </row>
    <row r="24" spans="1:6">
      <c r="A24" s="128">
        <v>2012</v>
      </c>
      <c r="B24" s="129">
        <v>86.624557495117188</v>
      </c>
      <c r="D24" s="6" t="s">
        <v>103</v>
      </c>
      <c r="E24" s="129">
        <v>82.416839599609375</v>
      </c>
      <c r="F24" s="6">
        <v>2019</v>
      </c>
    </row>
    <row r="25" spans="1:6">
      <c r="A25" s="128">
        <v>2013</v>
      </c>
      <c r="B25" s="129">
        <v>85.653251647949219</v>
      </c>
      <c r="D25" s="6" t="s">
        <v>99</v>
      </c>
      <c r="E25" s="129">
        <v>89.043220520019531</v>
      </c>
      <c r="F25" s="6">
        <v>2020</v>
      </c>
    </row>
    <row r="26" spans="1:6">
      <c r="A26" s="128">
        <v>2014</v>
      </c>
      <c r="B26" s="129">
        <v>86.719154357910156</v>
      </c>
      <c r="D26" s="6" t="s">
        <v>96</v>
      </c>
      <c r="E26" s="129">
        <v>92.603126525878906</v>
      </c>
      <c r="F26" s="6">
        <v>2020</v>
      </c>
    </row>
    <row r="27" spans="1:6">
      <c r="A27" s="128">
        <v>2015</v>
      </c>
      <c r="B27" s="129">
        <v>88.079177856445313</v>
      </c>
      <c r="D27" s="6" t="s">
        <v>121</v>
      </c>
      <c r="E27" s="129">
        <v>88.090927124023438</v>
      </c>
      <c r="F27" s="6">
        <v>2020</v>
      </c>
    </row>
    <row r="28" spans="1:6">
      <c r="A28" s="128">
        <v>2016</v>
      </c>
      <c r="B28" s="129">
        <v>88.562942504882813</v>
      </c>
      <c r="D28" s="6" t="s">
        <v>102</v>
      </c>
      <c r="E28" s="129">
        <v>86.8026123046875</v>
      </c>
      <c r="F28" s="6">
        <v>2020</v>
      </c>
    </row>
    <row r="29" spans="1:6">
      <c r="A29" s="128">
        <v>2017</v>
      </c>
      <c r="B29" s="129">
        <v>89.432464599609375</v>
      </c>
      <c r="D29" s="6" t="s">
        <v>122</v>
      </c>
      <c r="E29" s="129">
        <v>89.869705200195313</v>
      </c>
      <c r="F29" s="6">
        <v>2020</v>
      </c>
    </row>
    <row r="30" spans="1:6">
      <c r="A30" s="128">
        <v>2018</v>
      </c>
      <c r="B30" s="129">
        <v>89.47412109375</v>
      </c>
      <c r="D30" s="6" t="s">
        <v>118</v>
      </c>
      <c r="E30" s="129">
        <v>87.561408996582031</v>
      </c>
      <c r="F30" s="6">
        <v>2020</v>
      </c>
    </row>
    <row r="31" spans="1:6">
      <c r="A31" s="128">
        <v>2019</v>
      </c>
      <c r="B31" s="129">
        <v>90.532264709472656</v>
      </c>
      <c r="D31" s="6" t="s">
        <v>117</v>
      </c>
      <c r="E31" s="129">
        <v>77.074554443359375</v>
      </c>
      <c r="F31" s="6">
        <v>2020</v>
      </c>
    </row>
    <row r="32" spans="1:6">
      <c r="A32" s="128">
        <v>2020</v>
      </c>
      <c r="B32" s="129">
        <v>90.89447021484375</v>
      </c>
      <c r="D32" s="6" t="s">
        <v>113</v>
      </c>
      <c r="E32" s="129">
        <v>93.521537780761719</v>
      </c>
      <c r="F32" s="6">
        <v>2020</v>
      </c>
    </row>
    <row r="33" spans="4:6">
      <c r="D33" s="6" t="s">
        <v>128</v>
      </c>
      <c r="E33" s="129">
        <v>91.541702270507813</v>
      </c>
      <c r="F33" s="6">
        <v>2020</v>
      </c>
    </row>
    <row r="34" spans="4:6">
      <c r="D34" s="6" t="s">
        <v>115</v>
      </c>
      <c r="E34" s="129">
        <v>77.379608154296875</v>
      </c>
      <c r="F34" s="6">
        <v>2020</v>
      </c>
    </row>
    <row r="35" spans="4:6">
      <c r="D35" s="6" t="s">
        <v>135</v>
      </c>
      <c r="E35" s="129">
        <v>97.991989135742188</v>
      </c>
      <c r="F35" s="6">
        <v>2020</v>
      </c>
    </row>
    <row r="36" spans="4:6">
      <c r="D36" s="6" t="s">
        <v>98</v>
      </c>
      <c r="E36" s="129">
        <v>89.222152709960938</v>
      </c>
      <c r="F36" s="6">
        <v>2020</v>
      </c>
    </row>
    <row r="37" spans="4:6">
      <c r="D37" s="6" t="s">
        <v>97</v>
      </c>
      <c r="E37" s="129">
        <v>92.512161254882813</v>
      </c>
      <c r="F37" s="6">
        <v>2020</v>
      </c>
    </row>
    <row r="38" spans="4:6" ht="15" customHeight="1">
      <c r="D38" s="6" t="s">
        <v>100</v>
      </c>
      <c r="E38" s="129">
        <v>86.533859252929688</v>
      </c>
      <c r="F38" s="6">
        <v>2020</v>
      </c>
    </row>
    <row r="39" spans="4:6">
      <c r="D39" s="6" t="s">
        <v>130</v>
      </c>
      <c r="E39" s="129">
        <v>53.906143188476563</v>
      </c>
      <c r="F39" s="6">
        <v>2020</v>
      </c>
    </row>
    <row r="40" spans="4:6" ht="15" customHeight="1">
      <c r="D40" s="6" t="s">
        <v>111</v>
      </c>
      <c r="E40" s="129">
        <v>89.386451721191406</v>
      </c>
      <c r="F40" s="6">
        <v>2020</v>
      </c>
    </row>
    <row r="41" spans="4:6" ht="15" customHeight="1">
      <c r="D41" s="6" t="s">
        <v>131</v>
      </c>
      <c r="E41" s="129">
        <v>86.734146118164063</v>
      </c>
      <c r="F41" s="6">
        <v>2020</v>
      </c>
    </row>
    <row r="42" spans="4:6">
      <c r="D42" s="6" t="s">
        <v>110</v>
      </c>
      <c r="E42" s="129">
        <v>82.578681945800781</v>
      </c>
      <c r="F42" s="6">
        <v>2020</v>
      </c>
    </row>
    <row r="43" spans="4:6">
      <c r="D43" s="6" t="s">
        <v>104</v>
      </c>
      <c r="E43" s="129">
        <v>93.812881469726563</v>
      </c>
      <c r="F43" s="6">
        <v>2020</v>
      </c>
    </row>
    <row r="44" spans="4:6">
      <c r="D44" s="6" t="s">
        <v>119</v>
      </c>
      <c r="E44" s="129">
        <v>79.012176513671875</v>
      </c>
      <c r="F44" s="6">
        <v>2020</v>
      </c>
    </row>
    <row r="45" spans="4:6" ht="15" customHeight="1">
      <c r="D45" s="6" t="s">
        <v>137</v>
      </c>
      <c r="E45" s="129">
        <v>92.351203918457031</v>
      </c>
      <c r="F45" s="6">
        <v>2020</v>
      </c>
    </row>
    <row r="46" spans="4:6">
      <c r="D46" s="6" t="s">
        <v>112</v>
      </c>
      <c r="E46" s="129">
        <v>95.621170043945313</v>
      </c>
      <c r="F46" s="6">
        <v>2020</v>
      </c>
    </row>
    <row r="47" spans="4:6">
      <c r="D47" s="6" t="s">
        <v>120</v>
      </c>
      <c r="E47" s="129">
        <v>71.650833129882813</v>
      </c>
      <c r="F47" s="6">
        <v>2020</v>
      </c>
    </row>
    <row r="48" spans="4:6">
      <c r="D48" s="6" t="s">
        <v>95</v>
      </c>
      <c r="E48" s="129">
        <v>84.144721984863281</v>
      </c>
      <c r="F48" s="6">
        <v>2020</v>
      </c>
    </row>
    <row r="49" spans="4:6">
      <c r="D49" s="6" t="s">
        <v>105</v>
      </c>
      <c r="E49" s="129">
        <v>94.029136657714844</v>
      </c>
      <c r="F49" s="6">
        <v>2020</v>
      </c>
    </row>
    <row r="50" spans="4:6">
      <c r="D50" s="6" t="s">
        <v>138</v>
      </c>
      <c r="E50" s="129">
        <v>59.136886596679688</v>
      </c>
      <c r="F50" s="6">
        <v>2019</v>
      </c>
    </row>
    <row r="51" spans="4:6">
      <c r="D51" s="6" t="s">
        <v>108</v>
      </c>
      <c r="E51" s="129">
        <v>87.518157958984375</v>
      </c>
      <c r="F51" s="6">
        <v>2020</v>
      </c>
    </row>
    <row r="52" spans="4:6">
      <c r="D52" s="6" t="s">
        <v>123</v>
      </c>
      <c r="E52" s="129">
        <v>94.049118041992188</v>
      </c>
      <c r="F52" s="6">
        <v>2020</v>
      </c>
    </row>
  </sheetData>
  <phoneticPr fontId="14" type="noConversion"/>
  <hyperlinks>
    <hyperlink ref="B8" r:id="rId1" xr:uid="{369FFB3B-FDB6-47F0-8C7F-F6A23EE919EE}"/>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SUMMARY</vt:lpstr>
      <vt:lpstr>METHODOLOGY</vt:lpstr>
      <vt:lpstr>Red List Index</vt:lpstr>
      <vt:lpstr>Material Footprint</vt:lpstr>
      <vt:lpstr>Greenhouse Gas Emissions</vt:lpstr>
      <vt:lpstr>Produced Fixed Assets</vt:lpstr>
      <vt:lpstr>Household Debt</vt:lpstr>
      <vt:lpstr>Net Fin Worth Govts</vt:lpstr>
      <vt:lpstr>Educational Attainment Adults</vt:lpstr>
      <vt:lpstr>Labour Underutilisation Rate</vt:lpstr>
      <vt:lpstr>Premature Mortality</vt:lpstr>
      <vt:lpstr>Labour Underutilis CHECK</vt:lpstr>
      <vt:lpstr>Premature Mortality CHECK</vt:lpstr>
      <vt:lpstr>Trust in Others</vt:lpstr>
      <vt:lpstr>Trust in Government</vt:lpstr>
      <vt:lpstr>Trust in Government CHECK</vt:lpstr>
      <vt:lpstr>Housing Affordability</vt:lpstr>
      <vt:lpstr>Gender Parity in Politics</vt:lpstr>
      <vt:lpstr>Gender Parity in Politics CHECK</vt:lpstr>
      <vt:lpstr>Household Income</vt:lpstr>
      <vt:lpstr>Household Income CHECK</vt:lpstr>
      <vt:lpstr>Household Wealth</vt:lpstr>
      <vt:lpstr>Household Wealth CHECK</vt:lpstr>
      <vt:lpstr>S80S20 Income Inequality</vt:lpstr>
      <vt:lpstr>S80S20 CHECK</vt:lpstr>
      <vt:lpstr>Housing Affordability CHECK</vt:lpstr>
      <vt:lpstr>Overcrowding Rate</vt:lpstr>
      <vt:lpstr>Overcrowding Rate CHECK</vt:lpstr>
      <vt:lpstr>Employment Rate</vt:lpstr>
      <vt:lpstr>Employment Rate CHECK</vt:lpstr>
      <vt:lpstr>Gender Wage Gap</vt:lpstr>
      <vt:lpstr>Gender Pay Gap CHECK</vt:lpstr>
      <vt:lpstr>Long Hours in Paid Work</vt:lpstr>
      <vt:lpstr>Life Expectancy</vt:lpstr>
      <vt:lpstr>Life Expectancy by Education</vt:lpstr>
      <vt:lpstr>Student Skills in Science</vt:lpstr>
      <vt:lpstr>Students with Low Skills</vt:lpstr>
      <vt:lpstr>Access to Green Space</vt:lpstr>
      <vt:lpstr>Exposure to Outdoor Pollution</vt:lpstr>
      <vt:lpstr>Life Satisfaction</vt:lpstr>
      <vt:lpstr>Negative Affect Balance</vt:lpstr>
      <vt:lpstr>Homicides</vt:lpstr>
      <vt:lpstr>Gender Gap in Feeling Safe</vt:lpstr>
      <vt:lpstr>Social Interactions</vt:lpstr>
      <vt:lpstr>Social Support</vt:lpstr>
      <vt:lpstr>Voter Turnout</vt:lpstr>
      <vt:lpstr>Having a Say in Government</vt:lpstr>
      <vt:lpstr>Time Off</vt:lpstr>
      <vt:lpstr>Gender Gap in Hours Worked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OECD framework indicators spreadsheet</dc:title>
  <dc:subject/>
  <dc:creator/>
  <cp:keywords/>
  <dc:description/>
  <cp:lastModifiedBy/>
  <cp:revision>1</cp:revision>
  <dcterms:created xsi:type="dcterms:W3CDTF">2022-10-24T06:09:29Z</dcterms:created>
  <dcterms:modified xsi:type="dcterms:W3CDTF">2022-10-24T06:12:57Z</dcterms:modified>
  <cp:category/>
  <cp:contentStatus/>
</cp:coreProperties>
</file>